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615" tabRatio="986" activeTab="1"/>
  </bookViews>
  <sheets>
    <sheet name="封面" sheetId="239" r:id="rId1"/>
    <sheet name="说明" sheetId="240" r:id="rId2"/>
    <sheet name="控制价汇总表" sheetId="232" r:id="rId3"/>
    <sheet name="分部分项工程量清单计价表" sheetId="244" r:id="rId4"/>
    <sheet name="临时设施工程量清单计价表" sheetId="238" r:id="rId5"/>
    <sheet name="主要材料价格表 " sheetId="20" r:id="rId6"/>
    <sheet name="砼砂浆材料计算表 " sheetId="21" r:id="rId7"/>
    <sheet name="机械台班 " sheetId="22" r:id="rId8"/>
    <sheet name="建筑单价分析表 " sheetId="19" r:id="rId9"/>
    <sheet name="人工预算单价表" sheetId="24" r:id="rId10"/>
    <sheet name="Sheet1" sheetId="237" r:id="rId11"/>
    <sheet name="Sheet2" sheetId="243" r:id="rId12"/>
  </sheets>
  <definedNames>
    <definedName name="_xlnm._FilterDatabase" localSheetId="3" hidden="1">分部分项工程量清单计价表!$A$5:$G$29</definedName>
    <definedName name="Database" localSheetId="2" hidden="1">#REF!</definedName>
    <definedName name="Database" hidden="1">#REF!</definedName>
    <definedName name="_xlnm.Print_Area" localSheetId="8">'建筑单价分析表 '!$A$1:$F$581</definedName>
    <definedName name="_xlnm.Print_Titles" localSheetId="7">'机械台班 '!$1:$7</definedName>
    <definedName name="_xlnm.Print_Titles" localSheetId="2">控制价汇总表!$1:$4</definedName>
    <definedName name="_xlnm.Print_Titles" localSheetId="5">'主要材料价格表 '!$1:$4</definedName>
    <definedName name="材料价格" localSheetId="2">#REF!</definedName>
    <definedName name="材料价格">#REF!</definedName>
    <definedName name="恢复认得" localSheetId="2">#REF!,#REF!</definedName>
    <definedName name="恢复认得">#REF!,#REF!</definedName>
    <definedName name="价格" localSheetId="2">#REF!</definedName>
    <definedName name="价格">#REF!</definedName>
    <definedName name="闸墩21_21.9m接高200_砼" localSheetId="2">#REF!</definedName>
    <definedName name="闸墩21_21.9m接高200_砼">#REF!</definedName>
    <definedName name="主1" localSheetId="2">#REF!</definedName>
    <definedName name="主1">#REF!</definedName>
    <definedName name="_xlnm.Print_Area" localSheetId="7">'机械台班 '!$A$1:$U$53</definedName>
    <definedName name="_xlnm.Print_Area" localSheetId="3">分部分项工程量清单计价表!$A$1:$G$29</definedName>
    <definedName name="_xlnm.Print_Titles" localSheetId="3">分部分项工程量清单计价表!$1:$3</definedName>
  </definedNames>
  <calcPr calcId="144525"/>
</workbook>
</file>

<file path=xl/sharedStrings.xml><?xml version="1.0" encoding="utf-8"?>
<sst xmlns="http://schemas.openxmlformats.org/spreadsheetml/2006/main" count="1700" uniqueCount="451">
  <si>
    <t xml:space="preserve">铜陵市郊区太阳村一事一议（文化基础设施）项目 </t>
  </si>
  <si>
    <t>最高投标限价</t>
  </si>
  <si>
    <t>最高投标限价(小写)：</t>
  </si>
  <si>
    <t>元</t>
  </si>
  <si>
    <t xml:space="preserve">            (大写)：</t>
  </si>
  <si>
    <t>壹拾捌万柒仟零叁拾贰元贰角玖分</t>
  </si>
  <si>
    <t>招  标  人:</t>
  </si>
  <si>
    <t>造价咨询人:</t>
  </si>
  <si>
    <t xml:space="preserve">
(单位盖章)</t>
  </si>
  <si>
    <t xml:space="preserve">
(单位资质专用章)</t>
  </si>
  <si>
    <t>法定代表人
或其授权人:</t>
  </si>
  <si>
    <t xml:space="preserve">
(签字或盖章)</t>
  </si>
  <si>
    <t>编  制  人:</t>
  </si>
  <si>
    <t>复  核  人:</t>
  </si>
  <si>
    <t xml:space="preserve">
(造价人员签字盖专用章)</t>
  </si>
  <si>
    <t xml:space="preserve">
(造价工程师签字盖专用章)</t>
  </si>
  <si>
    <t>编制时间:2019年10月31日</t>
  </si>
  <si>
    <t>复核时间:  年  月  日</t>
  </si>
  <si>
    <t>编制说明</t>
  </si>
  <si>
    <t>1．编制依据</t>
  </si>
  <si>
    <t>（1）《铜陵市郊区太阳村一事一议（文化基础设施）项目施工图》</t>
  </si>
  <si>
    <t>（2）《水利工程工程量清单计价规范》（GB50501-2007）、省水利厅皖水建[2018]258号文颁发的《安徽省水利水电工程设计概（估）算编制规定》（以下简称《省258号文》）。</t>
  </si>
  <si>
    <t>（3）国家和地方政府颁发的有关法律、法规，以及本工程相关设计、批复文件</t>
  </si>
  <si>
    <t>2．定额依据</t>
  </si>
  <si>
    <t xml:space="preserve">    建筑工程主要采用水利部颁发的水总[2002]116号文颁发的《水利建筑工程预算定额》、《水利工程施工机械台时费定额》，水总[2005]389号文颁发的《水利工程概预算补充定额》以及皖水建[2008]139号文颁发的《安徽省水利水电建筑工程预算补充定额》。</t>
  </si>
  <si>
    <t>3．基础单价</t>
  </si>
  <si>
    <t>（1）人工预算单价</t>
  </si>
  <si>
    <t>按照省水利厅皖水建[2018]258号文的规定，人工预算单价分别为：工长为9.27元/工时；高级工为8.57元/工时；中级工为7.28元/工时；初级工为4.64元/工时。</t>
  </si>
  <si>
    <t>（2）材料预算价格</t>
  </si>
  <si>
    <t xml:space="preserve">    钢筋、水泥、块石、碎石、黄砂、等主要材料价格采用铜陵市定额站《铜陵工程造价信息》2019年第9期发布的信息价，钢筋、水泥预算价格计入运费及采保费，与预算价格差额部分计取税金后计入单价。</t>
  </si>
  <si>
    <t>缺项部分参照工程所在地市场价格或其他水利工程近期发生价格综合拟定。</t>
  </si>
  <si>
    <t>4．费用构成及计算标准</t>
  </si>
  <si>
    <t>建筑、安装工程单价由直接工程费（包括直接费、其他直接费、现场经费）、间接费、利润、税金构成。其中有关费用标准根据皖水建[2018]258号文规定分别采用如下:</t>
  </si>
  <si>
    <t>（1）其他直接费：按直接费的4.5%计算。</t>
  </si>
  <si>
    <r>
      <rPr>
        <sz val="12"/>
        <color indexed="8"/>
        <rFont val="宋体"/>
        <charset val="134"/>
      </rPr>
      <t>（2）间接费：现场经费：土方工程、堆砌石工程、混凝土工程、模板工程、其他工程、安装工程分别按直接工程费5%、10.5</t>
    </r>
    <r>
      <rPr>
        <sz val="12"/>
        <color indexed="8"/>
        <rFont val="宋体"/>
        <charset val="134"/>
      </rPr>
      <t>%、9%、</t>
    </r>
    <r>
      <rPr>
        <sz val="12"/>
        <color indexed="8"/>
        <rFont val="宋体"/>
        <charset val="134"/>
      </rPr>
      <t>8</t>
    </r>
    <r>
      <rPr>
        <sz val="12"/>
        <color indexed="8"/>
        <rFont val="宋体"/>
        <charset val="134"/>
      </rPr>
      <t>%、9%、70%计算。</t>
    </r>
  </si>
  <si>
    <t>（4）企业利润：按直接工程费和间接费之和的7%计算。</t>
  </si>
  <si>
    <r>
      <rPr>
        <sz val="12"/>
        <color indexed="8"/>
        <rFont val="宋体"/>
        <charset val="134"/>
      </rPr>
      <t>（5）税金：按直接工程费、间接费、企业利润、材料价差之和的</t>
    </r>
    <r>
      <rPr>
        <sz val="12"/>
        <color indexed="8"/>
        <rFont val="宋体"/>
        <charset val="134"/>
      </rPr>
      <t>9</t>
    </r>
    <r>
      <rPr>
        <sz val="12"/>
        <color indexed="8"/>
        <rFont val="宋体"/>
        <charset val="134"/>
      </rPr>
      <t>.0%计算。</t>
    </r>
  </si>
  <si>
    <t>5．预算编制</t>
  </si>
  <si>
    <t>5.1 建筑安装工程</t>
  </si>
  <si>
    <t>建筑、安装工程施工图工程量乘以工程单价进行编制。</t>
  </si>
  <si>
    <t>5.2 施工临时工程</t>
  </si>
  <si>
    <t>临时工程包括施工交通、房屋、排水、围堰、脚手架、接电及文明安全施工等。</t>
  </si>
  <si>
    <t>5.3其他事项</t>
  </si>
  <si>
    <t>本工程主要产品按照品牌询价确定。</t>
  </si>
  <si>
    <t>控制价汇总表</t>
  </si>
  <si>
    <t>工程名称：铜陵市郊区太阳村一事一议（文化基础设施）项目                       单位：元</t>
  </si>
  <si>
    <t>序号</t>
  </si>
  <si>
    <t>项目名称</t>
  </si>
  <si>
    <t>单位</t>
  </si>
  <si>
    <t>金       额</t>
  </si>
  <si>
    <t>备     注</t>
  </si>
  <si>
    <t>第一部分 建筑工程</t>
  </si>
  <si>
    <t>一</t>
  </si>
  <si>
    <t>二</t>
  </si>
  <si>
    <t>三</t>
  </si>
  <si>
    <t>四</t>
  </si>
  <si>
    <t>五</t>
  </si>
  <si>
    <t>第四部分 施工临时工程</t>
  </si>
  <si>
    <t>第一部分～第四部分合计</t>
  </si>
  <si>
    <t>第五部分基本预备费</t>
  </si>
  <si>
    <t>第一部分～第五部分合计</t>
  </si>
  <si>
    <t>分部分项工程量清单计价表</t>
  </si>
  <si>
    <t>工程名称：铜陵市郊区太阳村一事一议（文化基础设施）项目</t>
  </si>
  <si>
    <t>项目特征</t>
  </si>
  <si>
    <t>数量</t>
  </si>
  <si>
    <t>单价          （元）</t>
  </si>
  <si>
    <t>合价（元）</t>
  </si>
  <si>
    <t>原因分析</t>
  </si>
  <si>
    <t>第一部分建筑工程</t>
  </si>
  <si>
    <t>1</t>
  </si>
  <si>
    <t>土方工程</t>
  </si>
  <si>
    <r>
      <rPr>
        <sz val="12"/>
        <color theme="1"/>
        <rFont val="宋体"/>
        <charset val="134"/>
      </rPr>
      <t>（</t>
    </r>
    <r>
      <rPr>
        <sz val="12"/>
        <color theme="1"/>
        <rFont val="Times New Roman"/>
        <charset val="134"/>
      </rPr>
      <t>1</t>
    </r>
    <r>
      <rPr>
        <sz val="12"/>
        <color theme="1"/>
        <rFont val="宋体"/>
        <charset val="134"/>
      </rPr>
      <t>）</t>
    </r>
  </si>
  <si>
    <t>土方开挖</t>
  </si>
  <si>
    <t>①</t>
  </si>
  <si>
    <t>填土区覆盖层清除（74kW推土机推Ⅱ－30m）</t>
  </si>
  <si>
    <t>1、现状表层清除平整
2、清除深度：10cm
3、工程量暂定，结算按实调整</t>
  </si>
  <si>
    <r>
      <rPr>
        <sz val="12"/>
        <color theme="1"/>
        <rFont val="Times New Roman"/>
        <charset val="134"/>
      </rPr>
      <t>m</t>
    </r>
    <r>
      <rPr>
        <vertAlign val="superscript"/>
        <sz val="12"/>
        <color theme="1"/>
        <rFont val="Times New Roman"/>
        <charset val="134"/>
      </rPr>
      <t>3</t>
    </r>
  </si>
  <si>
    <t>②</t>
  </si>
  <si>
    <t>1m3挖掘机挖基槽，74kW推土机推Ⅱ－30m</t>
  </si>
  <si>
    <t>1m3挖掘机，74kW推土机推Ⅱ－30m</t>
  </si>
  <si>
    <t>③</t>
  </si>
  <si>
    <t>人工开挖，胶轮车运Ⅲ-100m</t>
  </si>
  <si>
    <r>
      <rPr>
        <sz val="12"/>
        <color theme="1"/>
        <rFont val="宋体"/>
        <charset val="134"/>
      </rPr>
      <t>（</t>
    </r>
    <r>
      <rPr>
        <sz val="12"/>
        <color theme="1"/>
        <rFont val="Times New Roman"/>
        <charset val="134"/>
      </rPr>
      <t>2</t>
    </r>
    <r>
      <rPr>
        <sz val="12"/>
        <color theme="1"/>
        <rFont val="宋体"/>
        <charset val="134"/>
      </rPr>
      <t>）</t>
    </r>
  </si>
  <si>
    <t>土方回填</t>
  </si>
  <si>
    <t>1m3挖掘机挖装，8t汽车运Ⅲ-3km</t>
  </si>
  <si>
    <t>1、广场处回填土
2、填筑深度：80cm
3、含1m3挖掘机挖装，8t汽车运输Ⅲ-3km
4、压实后达到设计要求
5、工程量暂定，结算按实调整</t>
  </si>
  <si>
    <t>取土区覆盖层清除（74kW推土机推Ⅱ－30m）</t>
  </si>
  <si>
    <t>74KW推土机推土方Ⅲ-30m平整</t>
  </si>
  <si>
    <t>1、74KW推土机推土方Ⅲ-30m平整
2、工程量暂定，结算按实调整</t>
  </si>
  <si>
    <t>④</t>
  </si>
  <si>
    <t>涵洞及井两侧蛙夯夯实</t>
  </si>
  <si>
    <t>1、涵管回填、蛙夯夯实</t>
  </si>
  <si>
    <t>2</t>
  </si>
  <si>
    <t>砌石工程</t>
  </si>
  <si>
    <t>抛石护底</t>
  </si>
  <si>
    <t xml:space="preserve">1、开挖圆管涵地段抛石整平
2、厚度：60cm
</t>
  </si>
  <si>
    <t>3</t>
  </si>
  <si>
    <t>砌砖工程</t>
  </si>
  <si>
    <t>（1）</t>
  </si>
  <si>
    <t>砖砌井壁</t>
  </si>
  <si>
    <t>1、砖砌井壁
2、砌筑深度详见图纸
3、工程量暂定，结算按实调整</t>
  </si>
  <si>
    <t>(2)</t>
  </si>
  <si>
    <t>井壁砂浆抹灰</t>
  </si>
  <si>
    <t>1、井壁砂浆抹灰
2、工程量暂定，结算按实调整</t>
  </si>
  <si>
    <t>㎡</t>
  </si>
  <si>
    <t>4</t>
  </si>
  <si>
    <t>砼及钢筋砼工程</t>
  </si>
  <si>
    <r>
      <rPr>
        <sz val="12"/>
        <color theme="1"/>
        <rFont val="Times New Roman"/>
        <charset val="134"/>
      </rPr>
      <t>C25</t>
    </r>
    <r>
      <rPr>
        <sz val="12"/>
        <color theme="1"/>
        <rFont val="宋体"/>
        <charset val="134"/>
      </rPr>
      <t>砼底板</t>
    </r>
  </si>
  <si>
    <t xml:space="preserve">1、涵洞混凝土垫层
2、C25商品混凝土
3、厚度：30cm
</t>
  </si>
  <si>
    <t>（2）</t>
  </si>
  <si>
    <r>
      <rPr>
        <sz val="12"/>
        <color theme="1"/>
        <rFont val="宋体"/>
        <charset val="134"/>
      </rPr>
      <t>钢筋砼</t>
    </r>
    <r>
      <rPr>
        <sz val="12"/>
        <color theme="1"/>
        <rFont val="Times New Roman"/>
        <charset val="134"/>
      </rPr>
      <t>Φ1000</t>
    </r>
    <r>
      <rPr>
        <sz val="12"/>
        <color theme="1"/>
        <rFont val="宋体"/>
        <charset val="134"/>
      </rPr>
      <t>涵管</t>
    </r>
  </si>
  <si>
    <t>1、钢筋砼涵管
2、规格：Φ1000
3、连接形式：平口Ι级
4、涵洞回填土必须待混凝土强度达到设计强度的75%以上方能选择合格的土料分层夯实回填</t>
  </si>
  <si>
    <t>m</t>
  </si>
  <si>
    <t>（3）</t>
  </si>
  <si>
    <t>砼挡墙（八字墙）</t>
  </si>
  <si>
    <t>1、砼挡墙（八字墙）
2、C25商品混凝土
3、具体式样详见施工图纸</t>
  </si>
  <si>
    <t>（4）</t>
  </si>
  <si>
    <t>钢筋制安</t>
  </si>
  <si>
    <t>t</t>
  </si>
  <si>
    <t>（5）</t>
  </si>
  <si>
    <t>一般模板制作安装</t>
  </si>
  <si>
    <t>模板制作安装</t>
  </si>
  <si>
    <t>5</t>
  </si>
  <si>
    <t>其他</t>
  </si>
  <si>
    <t>铸铁井盖Φ600（重型）</t>
  </si>
  <si>
    <t>含安装</t>
  </si>
  <si>
    <t>个</t>
  </si>
  <si>
    <t>广场道渣路基</t>
  </si>
  <si>
    <t>1、广场道渣填筑
2、厚20cm
3、工程量暂定，结算按实调整</t>
  </si>
  <si>
    <r>
      <rPr>
        <sz val="12"/>
        <color theme="1"/>
        <rFont val="Times New Roman"/>
        <charset val="134"/>
      </rPr>
      <t>m</t>
    </r>
    <r>
      <rPr>
        <vertAlign val="superscript"/>
        <sz val="12"/>
        <color theme="1"/>
        <rFont val="Times New Roman"/>
        <charset val="134"/>
      </rPr>
      <t>2</t>
    </r>
  </si>
  <si>
    <t>广场道渣路面（碎石）</t>
  </si>
  <si>
    <t>1、广场碎石填筑
2、厚7cm
3、工程量暂定，结算按实调整</t>
  </si>
  <si>
    <t>第四部分 临时工程清单计价表</t>
  </si>
  <si>
    <t>编号</t>
  </si>
  <si>
    <t>单价（元）</t>
  </si>
  <si>
    <t>合计（元）</t>
  </si>
  <si>
    <t>备注</t>
  </si>
  <si>
    <t>第四部分：临时工程</t>
  </si>
  <si>
    <t>施工交通工程</t>
  </si>
  <si>
    <t>道路修复、维护</t>
  </si>
  <si>
    <t>项</t>
  </si>
  <si>
    <t>道路维修</t>
  </si>
  <si>
    <t>施工房屋建筑工程</t>
  </si>
  <si>
    <t>办公、生活建筑</t>
  </si>
  <si>
    <t>安全文明施工措施费</t>
  </si>
  <si>
    <t>总价承包，专款专用，由招标人根据承包人完成情况进行拨付</t>
  </si>
  <si>
    <t xml:space="preserve">        合         计</t>
  </si>
  <si>
    <t xml:space="preserve"> 主要材料预算价格汇总表</t>
  </si>
  <si>
    <t>单位：元</t>
  </si>
  <si>
    <t>序
号</t>
  </si>
  <si>
    <t>材料名称及规格</t>
  </si>
  <si>
    <t>价格依据</t>
  </si>
  <si>
    <t>原价</t>
  </si>
  <si>
    <t>运杂费</t>
  </si>
  <si>
    <t>采购及保管费</t>
  </si>
  <si>
    <t>预算价格         （不含进项税）</t>
  </si>
  <si>
    <t>定额基价</t>
  </si>
  <si>
    <t>材料价差</t>
  </si>
  <si>
    <t>钢筋</t>
  </si>
  <si>
    <t xml:space="preserve"> 铜陵市2019.9市场价格信息</t>
  </si>
  <si>
    <t>柴油0#</t>
  </si>
  <si>
    <t>kg</t>
  </si>
  <si>
    <t>汽油</t>
  </si>
  <si>
    <t xml:space="preserve"> 水泥P.O42.5</t>
  </si>
  <si>
    <t xml:space="preserve"> 水泥P.C32.5</t>
  </si>
  <si>
    <t>块石</t>
  </si>
  <si>
    <r>
      <rPr>
        <sz val="12"/>
        <rFont val="宋体"/>
        <charset val="134"/>
      </rPr>
      <t>m</t>
    </r>
    <r>
      <rPr>
        <vertAlign val="superscript"/>
        <sz val="11"/>
        <rFont val="宋体"/>
        <charset val="134"/>
      </rPr>
      <t>3</t>
    </r>
  </si>
  <si>
    <t>碎石</t>
  </si>
  <si>
    <t>中砂</t>
  </si>
  <si>
    <t>松原木</t>
  </si>
  <si>
    <t>松木成材</t>
  </si>
  <si>
    <t>道渣</t>
  </si>
  <si>
    <t>钢筋砼涵管Φ1000×2000×75</t>
  </si>
  <si>
    <r>
      <rPr>
        <sz val="12"/>
        <rFont val="宋体"/>
        <charset val="134"/>
      </rPr>
      <t>m</t>
    </r>
    <r>
      <rPr>
        <vertAlign val="superscript"/>
        <sz val="11"/>
        <rFont val="宋体"/>
        <charset val="134"/>
      </rPr>
      <t xml:space="preserve"> </t>
    </r>
  </si>
  <si>
    <t>C15砼</t>
  </si>
  <si>
    <t>C20砼</t>
  </si>
  <si>
    <t>C25砼</t>
  </si>
  <si>
    <t>C30砼</t>
  </si>
  <si>
    <t>混凝土与砂浆材料单价计算表</t>
  </si>
  <si>
    <t>序
号</t>
  </si>
  <si>
    <t>半成品材料</t>
  </si>
  <si>
    <t xml:space="preserve">
级  配</t>
  </si>
  <si>
    <t>水泥（元/kg）</t>
  </si>
  <si>
    <r>
      <rPr>
        <sz val="10"/>
        <rFont val="宋体"/>
        <charset val="134"/>
      </rPr>
      <t>中砂(元/m</t>
    </r>
    <r>
      <rPr>
        <vertAlign val="superscript"/>
        <sz val="10"/>
        <rFont val="宋体"/>
        <charset val="134"/>
      </rPr>
      <t>3</t>
    </r>
    <r>
      <rPr>
        <sz val="10"/>
        <rFont val="宋体"/>
        <charset val="134"/>
      </rPr>
      <t>)</t>
    </r>
  </si>
  <si>
    <r>
      <rPr>
        <sz val="10"/>
        <rFont val="宋体"/>
        <charset val="134"/>
      </rPr>
      <t>碎石(元/m</t>
    </r>
    <r>
      <rPr>
        <vertAlign val="superscript"/>
        <sz val="10"/>
        <rFont val="宋体"/>
        <charset val="134"/>
      </rPr>
      <t>3</t>
    </r>
    <r>
      <rPr>
        <sz val="10"/>
        <rFont val="宋体"/>
        <charset val="134"/>
      </rPr>
      <t>)</t>
    </r>
  </si>
  <si>
    <r>
      <rPr>
        <sz val="10"/>
        <rFont val="宋体"/>
        <charset val="134"/>
      </rPr>
      <t>水(元/m</t>
    </r>
    <r>
      <rPr>
        <vertAlign val="superscript"/>
        <sz val="10"/>
        <rFont val="宋体"/>
        <charset val="134"/>
      </rPr>
      <t>3</t>
    </r>
    <r>
      <rPr>
        <sz val="10"/>
        <rFont val="宋体"/>
        <charset val="134"/>
      </rPr>
      <t>)</t>
    </r>
  </si>
  <si>
    <t>单 价
(元)</t>
  </si>
  <si>
    <t>水泥价差</t>
  </si>
  <si>
    <t>黄沙价差</t>
  </si>
  <si>
    <t>碎石价差</t>
  </si>
  <si>
    <t>标号</t>
  </si>
  <si>
    <t>合价</t>
  </si>
  <si>
    <t>M5砂浆</t>
  </si>
  <si>
    <t>M7.5砂浆</t>
  </si>
  <si>
    <t>M10砂浆</t>
  </si>
  <si>
    <t>M15砂浆</t>
  </si>
  <si>
    <t>C10砼</t>
  </si>
  <si>
    <t>施 工 机 械 台 班（时）费 预 算 单 价 表</t>
  </si>
  <si>
    <t>编
号</t>
  </si>
  <si>
    <t>机械名称及规格</t>
  </si>
  <si>
    <t>预算单价    台时费
（元）</t>
  </si>
  <si>
    <t>调整系数</t>
  </si>
  <si>
    <t>第二类费用</t>
  </si>
  <si>
    <t>小 计</t>
  </si>
  <si>
    <t>柴油</t>
  </si>
  <si>
    <t>机械台班费价差（元）</t>
  </si>
  <si>
    <t>第一类
费用</t>
  </si>
  <si>
    <t>小计</t>
  </si>
  <si>
    <t>人工</t>
  </si>
  <si>
    <t>电</t>
  </si>
  <si>
    <t>水</t>
  </si>
  <si>
    <t>风</t>
  </si>
  <si>
    <r>
      <rPr>
        <sz val="10"/>
        <rFont val="宋体"/>
        <charset val="134"/>
      </rPr>
      <t>元</t>
    </r>
    <r>
      <rPr>
        <sz val="10"/>
        <rFont val="Times New Roman"/>
        <charset val="134"/>
      </rPr>
      <t>/</t>
    </r>
    <r>
      <rPr>
        <sz val="10"/>
        <rFont val="宋体"/>
        <charset val="134"/>
      </rPr>
      <t>工时</t>
    </r>
  </si>
  <si>
    <r>
      <rPr>
        <sz val="10"/>
        <rFont val="宋体"/>
        <charset val="134"/>
      </rPr>
      <t>元</t>
    </r>
    <r>
      <rPr>
        <sz val="10"/>
        <rFont val="Times New Roman"/>
        <charset val="134"/>
      </rPr>
      <t>/kg</t>
    </r>
  </si>
  <si>
    <r>
      <rPr>
        <sz val="10"/>
        <rFont val="宋体"/>
        <charset val="134"/>
      </rPr>
      <t>元</t>
    </r>
    <r>
      <rPr>
        <sz val="10"/>
        <rFont val="Times New Roman"/>
        <charset val="134"/>
      </rPr>
      <t>/kwh</t>
    </r>
  </si>
  <si>
    <r>
      <rPr>
        <sz val="10"/>
        <rFont val="宋体"/>
        <charset val="134"/>
      </rPr>
      <t>元</t>
    </r>
    <r>
      <rPr>
        <sz val="10"/>
        <rFont val="Times New Roman"/>
        <charset val="134"/>
      </rPr>
      <t>/m</t>
    </r>
    <r>
      <rPr>
        <vertAlign val="superscript"/>
        <sz val="10"/>
        <rFont val="Times New Roman"/>
        <charset val="134"/>
      </rPr>
      <t>3</t>
    </r>
  </si>
  <si>
    <t>定额</t>
  </si>
  <si>
    <t>推土机74KW</t>
  </si>
  <si>
    <t>液压挖掘机1m3</t>
  </si>
  <si>
    <t>液压挖掘机2m3</t>
  </si>
  <si>
    <t>118kw平地机</t>
  </si>
  <si>
    <t>自卸汽车5t</t>
  </si>
  <si>
    <t>自卸汽车8t</t>
  </si>
  <si>
    <t>自卸汽车10t</t>
  </si>
  <si>
    <t>4.8m³洒水车1</t>
  </si>
  <si>
    <t>拖拉机74KW</t>
  </si>
  <si>
    <t>刨毛机</t>
  </si>
  <si>
    <t>2.8kw蛙式打夯机</t>
  </si>
  <si>
    <t>推土机59KW</t>
  </si>
  <si>
    <t>胶轮车</t>
  </si>
  <si>
    <r>
      <rPr>
        <sz val="10"/>
        <rFont val="宋体"/>
        <charset val="134"/>
      </rPr>
      <t>搅拌机0.4m</t>
    </r>
    <r>
      <rPr>
        <vertAlign val="superscript"/>
        <sz val="10"/>
        <rFont val="宋体"/>
        <charset val="134"/>
      </rPr>
      <t>3</t>
    </r>
  </si>
  <si>
    <r>
      <rPr>
        <sz val="12"/>
        <rFont val="宋体"/>
        <charset val="134"/>
      </rPr>
      <t>混凝土泵30</t>
    </r>
    <r>
      <rPr>
        <sz val="12"/>
        <rFont val="Arial Unicode MS"/>
        <charset val="134"/>
      </rPr>
      <t>㎥</t>
    </r>
    <r>
      <rPr>
        <sz val="12"/>
        <rFont val="宋体"/>
        <charset val="134"/>
      </rPr>
      <t>/h</t>
    </r>
  </si>
  <si>
    <t>PB004</t>
  </si>
  <si>
    <t>多头搅拌桩机 BJS-15B</t>
  </si>
  <si>
    <t>PB005</t>
  </si>
  <si>
    <t>灰浆搅拌机</t>
  </si>
  <si>
    <t>灰浆泵  4.0kw</t>
  </si>
  <si>
    <t>灌浆自动记录仪</t>
  </si>
  <si>
    <t>钢筋切断机 20kW</t>
  </si>
  <si>
    <t>汽车起重机5t</t>
  </si>
  <si>
    <t>汽车起重机8t</t>
  </si>
  <si>
    <t>载重汽车 5t</t>
  </si>
  <si>
    <t>电焊机 25kVA</t>
  </si>
  <si>
    <r>
      <rPr>
        <sz val="10"/>
        <rFont val="宋体"/>
        <charset val="134"/>
      </rPr>
      <t>钢筋调直机</t>
    </r>
    <r>
      <rPr>
        <sz val="10"/>
        <rFont val="Times New Roman"/>
        <charset val="134"/>
      </rPr>
      <t>14KW</t>
    </r>
  </si>
  <si>
    <t>风砂枪</t>
  </si>
  <si>
    <r>
      <rPr>
        <sz val="10"/>
        <rFont val="宋体"/>
        <charset val="134"/>
      </rPr>
      <t>钢筋弯曲机φ</t>
    </r>
    <r>
      <rPr>
        <sz val="10"/>
        <rFont val="Times New Roman"/>
        <charset val="134"/>
      </rPr>
      <t>6-40</t>
    </r>
  </si>
  <si>
    <r>
      <rPr>
        <sz val="10"/>
        <rFont val="宋体"/>
        <charset val="134"/>
      </rPr>
      <t>对焊机</t>
    </r>
    <r>
      <rPr>
        <sz val="10"/>
        <rFont val="Times New Roman"/>
        <charset val="134"/>
      </rPr>
      <t>150</t>
    </r>
    <r>
      <rPr>
        <sz val="10"/>
        <rFont val="宋体"/>
        <charset val="134"/>
      </rPr>
      <t>型</t>
    </r>
  </si>
  <si>
    <r>
      <rPr>
        <sz val="10"/>
        <rFont val="宋体"/>
        <charset val="134"/>
      </rPr>
      <t>塔式起重机</t>
    </r>
    <r>
      <rPr>
        <sz val="10"/>
        <rFont val="Times New Roman"/>
        <charset val="134"/>
      </rPr>
      <t>10T</t>
    </r>
  </si>
  <si>
    <r>
      <rPr>
        <sz val="10"/>
        <rFont val="宋体"/>
        <charset val="134"/>
      </rPr>
      <t>塔式起重机6</t>
    </r>
    <r>
      <rPr>
        <sz val="10"/>
        <rFont val="Times New Roman"/>
        <charset val="134"/>
      </rPr>
      <t>T</t>
    </r>
  </si>
  <si>
    <r>
      <rPr>
        <sz val="10"/>
        <rFont val="宋体"/>
        <charset val="134"/>
      </rPr>
      <t>振动器</t>
    </r>
    <r>
      <rPr>
        <sz val="10"/>
        <rFont val="Times New Roman"/>
        <charset val="134"/>
      </rPr>
      <t>1.1KW</t>
    </r>
  </si>
  <si>
    <r>
      <rPr>
        <sz val="10"/>
        <rFont val="宋体"/>
        <charset val="134"/>
      </rPr>
      <t>振动器</t>
    </r>
    <r>
      <rPr>
        <sz val="10"/>
        <rFont val="Times New Roman"/>
        <charset val="134"/>
      </rPr>
      <t>2.2KW</t>
    </r>
  </si>
  <si>
    <t>压路机12~15t</t>
  </si>
  <si>
    <t>压路机6~8t</t>
  </si>
  <si>
    <t>拖拉机55KW</t>
  </si>
  <si>
    <t>拖拉机59KW</t>
  </si>
  <si>
    <t>砼泵30m3/h</t>
  </si>
  <si>
    <t>推土机88KW</t>
  </si>
  <si>
    <t>型钢剪断机 13kw</t>
  </si>
  <si>
    <t>卷场机3t</t>
  </si>
  <si>
    <t>卷场机5t</t>
  </si>
  <si>
    <t>电动期芦3t</t>
  </si>
  <si>
    <t>水枪</t>
  </si>
  <si>
    <t>圆判锯</t>
  </si>
  <si>
    <t>双面刨床</t>
  </si>
  <si>
    <t>建筑工程单价分析表</t>
  </si>
  <si>
    <t>石方工程</t>
  </si>
  <si>
    <t>模板工程</t>
  </si>
  <si>
    <t>砼工程</t>
  </si>
  <si>
    <t>其他工程</t>
  </si>
  <si>
    <t>钻也及锚固</t>
  </si>
  <si>
    <t>设备安装</t>
  </si>
  <si>
    <t>项目名称:机械打松木桩</t>
  </si>
  <si>
    <t>定额编号:</t>
  </si>
  <si>
    <t>补充</t>
  </si>
  <si>
    <t>其他直接费</t>
  </si>
  <si>
    <t>名称及规格</t>
  </si>
  <si>
    <t>间接费</t>
  </si>
  <si>
    <t>直接工程费</t>
  </si>
  <si>
    <t>利润</t>
  </si>
  <si>
    <t>直接费</t>
  </si>
  <si>
    <t>1.1.1</t>
  </si>
  <si>
    <t>人工费</t>
  </si>
  <si>
    <t xml:space="preserve"> </t>
  </si>
  <si>
    <t>(1)</t>
  </si>
  <si>
    <t>工长</t>
  </si>
  <si>
    <t>工时</t>
  </si>
  <si>
    <t>高级工</t>
  </si>
  <si>
    <t>(3)</t>
  </si>
  <si>
    <t>中级工</t>
  </si>
  <si>
    <t>底板</t>
  </si>
  <si>
    <t>闸墩</t>
  </si>
  <si>
    <t>基础</t>
  </si>
  <si>
    <t>坝后式厂房</t>
  </si>
  <si>
    <t>闸室</t>
  </si>
  <si>
    <t>边墙</t>
  </si>
  <si>
    <t>(4)</t>
  </si>
  <si>
    <t>初级工</t>
  </si>
  <si>
    <t>模板系数</t>
  </si>
  <si>
    <t>1.1.2</t>
  </si>
  <si>
    <t>材料费</t>
  </si>
  <si>
    <t>长5m，稍直径15cm</t>
  </si>
  <si>
    <t>根</t>
  </si>
  <si>
    <t>1.1.3</t>
  </si>
  <si>
    <t>机械使用费</t>
  </si>
  <si>
    <t>台时</t>
  </si>
  <si>
    <t>(8)</t>
  </si>
  <si>
    <t>其他机械费</t>
  </si>
  <si>
    <t>其它直接费</t>
  </si>
  <si>
    <t>企业利润</t>
  </si>
  <si>
    <t>材差</t>
  </si>
  <si>
    <t>税金</t>
  </si>
  <si>
    <t>合计</t>
  </si>
  <si>
    <t xml:space="preserve"> 单    价（元/根)</t>
  </si>
  <si>
    <t>项目名称:74KW推土机推土方Ⅱ-30m（清基）</t>
  </si>
  <si>
    <t>部10269-10270</t>
  </si>
  <si>
    <r>
      <rPr>
        <sz val="11"/>
        <rFont val="宋体"/>
        <charset val="134"/>
      </rPr>
      <t>定额单位: 100m</t>
    </r>
    <r>
      <rPr>
        <vertAlign val="superscript"/>
        <sz val="11"/>
        <rFont val="宋体"/>
        <charset val="134"/>
      </rPr>
      <t>3</t>
    </r>
  </si>
  <si>
    <t xml:space="preserve"> 单     价</t>
  </si>
  <si>
    <t>零星材料费</t>
  </si>
  <si>
    <t>1m3挖掘机</t>
  </si>
  <si>
    <t>蛙式打夯机2.8KW</t>
  </si>
  <si>
    <t xml:space="preserve"> 单   价（元/m3)</t>
  </si>
  <si>
    <t>项目名称:74KW推土机推土方Ⅲ-30m（清基）</t>
  </si>
  <si>
    <r>
      <rPr>
        <sz val="10"/>
        <rFont val="宋体"/>
        <charset val="134"/>
      </rPr>
      <t>项目名称:1m</t>
    </r>
    <r>
      <rPr>
        <vertAlign val="superscript"/>
        <sz val="10"/>
        <rFont val="宋体"/>
        <charset val="134"/>
      </rPr>
      <t>3</t>
    </r>
    <r>
      <rPr>
        <sz val="11"/>
        <rFont val="宋体"/>
        <charset val="134"/>
      </rPr>
      <t>挖掘机挖装，10吨汽车运Ⅲ-3km</t>
    </r>
  </si>
  <si>
    <t>部10367</t>
  </si>
  <si>
    <t>定额单位: 100m3</t>
  </si>
  <si>
    <t xml:space="preserve"> 单    价（元/m3)</t>
  </si>
  <si>
    <t>项目名称:蛙夯夯实土料</t>
  </si>
  <si>
    <t>部01295</t>
  </si>
  <si>
    <t>项目名称:人工挖土方</t>
  </si>
  <si>
    <t>部10002</t>
  </si>
  <si>
    <t>项目名称:人工开挖,胶轮车运Ⅲ-100m</t>
  </si>
  <si>
    <t>部10015+10017</t>
  </si>
  <si>
    <t>项目名称:挖掘机挖土方（Ⅲ类土）</t>
  </si>
  <si>
    <t>部10361</t>
  </si>
  <si>
    <t>项目名称:抛石护岸</t>
  </si>
  <si>
    <t>部30003</t>
  </si>
  <si>
    <t>m3</t>
  </si>
  <si>
    <t>其他材料费</t>
  </si>
  <si>
    <t>项目名称:C20混凝土基础</t>
  </si>
  <si>
    <t>部40099</t>
  </si>
  <si>
    <t>C20混凝土</t>
  </si>
  <si>
    <t>振动器1.1KW</t>
  </si>
  <si>
    <t>风水枪</t>
  </si>
  <si>
    <t>混凝土拌制</t>
  </si>
  <si>
    <t>混凝土运输</t>
  </si>
  <si>
    <t>(5)</t>
  </si>
  <si>
    <t>模板拆除、安装</t>
  </si>
  <si>
    <t>m2</t>
  </si>
  <si>
    <t>合同执行单价（元/m3)</t>
  </si>
  <si>
    <t>项目名称:C25混凝土细部结构</t>
  </si>
  <si>
    <t>部40101</t>
  </si>
  <si>
    <t>C25混凝土</t>
  </si>
  <si>
    <t>m³</t>
  </si>
  <si>
    <r>
      <rPr>
        <sz val="10"/>
        <rFont val="宋体"/>
        <charset val="134"/>
      </rPr>
      <t>项目名称:</t>
    </r>
    <r>
      <rPr>
        <sz val="11"/>
        <rFont val="宋体"/>
        <charset val="134"/>
      </rPr>
      <t>钢筋制安</t>
    </r>
  </si>
  <si>
    <t>部40289</t>
  </si>
  <si>
    <t>定额单位:t</t>
  </si>
  <si>
    <t>电焊条</t>
  </si>
  <si>
    <t>铁丝</t>
  </si>
  <si>
    <t>钢筋调直机</t>
  </si>
  <si>
    <t>钢筋切断机</t>
  </si>
  <si>
    <t>钢筋弯曲机</t>
  </si>
  <si>
    <t>电焊机</t>
  </si>
  <si>
    <t>(6)</t>
  </si>
  <si>
    <t>对焊机</t>
  </si>
  <si>
    <t>(7)</t>
  </si>
  <si>
    <t>载重汽车</t>
  </si>
  <si>
    <t xml:space="preserve"> 单   价</t>
  </si>
  <si>
    <t>元/t</t>
  </si>
  <si>
    <t>项目名称:矿渣路基20cm</t>
  </si>
  <si>
    <t>部90014</t>
  </si>
  <si>
    <t>定额单位: 1000m2</t>
  </si>
  <si>
    <t>矿渣</t>
  </si>
  <si>
    <r>
      <rPr>
        <sz val="11"/>
        <rFont val="宋体"/>
        <charset val="134"/>
      </rPr>
      <t>m</t>
    </r>
    <r>
      <rPr>
        <vertAlign val="superscript"/>
        <sz val="11"/>
        <rFont val="宋体"/>
        <charset val="134"/>
      </rPr>
      <t>3</t>
    </r>
  </si>
  <si>
    <t>118KW平地机</t>
  </si>
  <si>
    <t>74KW拖拉机</t>
  </si>
  <si>
    <t>6-8T光轮压路机</t>
  </si>
  <si>
    <t>12-15T光轮压路机</t>
  </si>
  <si>
    <t>4.8m3洒水车</t>
  </si>
  <si>
    <t xml:space="preserve"> 单    价（元/m2)</t>
  </si>
  <si>
    <t>项目名称:碎石路面10cm</t>
  </si>
  <si>
    <t>概补90096</t>
  </si>
  <si>
    <r>
      <rPr>
        <sz val="11"/>
        <rFont val="宋体"/>
        <charset val="134"/>
      </rPr>
      <t>m3</t>
    </r>
  </si>
  <si>
    <t>项目名称:Φ100预制涵管购置安装</t>
  </si>
  <si>
    <t>40124换</t>
  </si>
  <si>
    <t>定额单位: 100延长米</t>
  </si>
  <si>
    <t>锯材</t>
  </si>
  <si>
    <t>型钢</t>
  </si>
  <si>
    <t>Φ100混凝土涵管</t>
  </si>
  <si>
    <t>M15水泥砂浆</t>
  </si>
  <si>
    <t>20#10*10mm钢丝网</t>
  </si>
  <si>
    <t>%</t>
  </si>
  <si>
    <t xml:space="preserve">     卷扬机 3t</t>
  </si>
  <si>
    <t xml:space="preserve">   电动葫芦 3t</t>
  </si>
  <si>
    <t xml:space="preserve">    其他机械费</t>
  </si>
  <si>
    <t xml:space="preserve"> 单  价（元/m)</t>
  </si>
  <si>
    <t>项目名称:模板安装、拆除</t>
  </si>
  <si>
    <r>
      <rPr>
        <sz val="12"/>
        <rFont val="宋体"/>
        <charset val="134"/>
      </rPr>
      <t>5</t>
    </r>
    <r>
      <rPr>
        <sz val="12"/>
        <rFont val="宋体"/>
        <charset val="134"/>
      </rPr>
      <t>005+</t>
    </r>
    <r>
      <rPr>
        <sz val="12"/>
        <rFont val="宋体"/>
        <charset val="134"/>
      </rPr>
      <t>5006</t>
    </r>
  </si>
  <si>
    <t>定额单位: 100㎡</t>
  </si>
  <si>
    <t>铁件</t>
  </si>
  <si>
    <t>铁钉</t>
  </si>
  <si>
    <t>预埋铁件</t>
  </si>
  <si>
    <t>混凝土柱</t>
  </si>
  <si>
    <t>（8）</t>
  </si>
  <si>
    <t xml:space="preserve">     圆盘锯</t>
  </si>
  <si>
    <t xml:space="preserve">    双面刨床</t>
  </si>
  <si>
    <t>（6）</t>
  </si>
  <si>
    <t>载重汽车5t</t>
  </si>
  <si>
    <t>（7）</t>
  </si>
  <si>
    <t>电焊机25KVA</t>
  </si>
  <si>
    <t xml:space="preserve"> 单  价（元/m2)</t>
  </si>
  <si>
    <t>项目名称:涵洞模板安装、拆除</t>
  </si>
  <si>
    <t>50099+50102</t>
  </si>
  <si>
    <t>组合钢模板</t>
  </si>
  <si>
    <t>卡扣件</t>
  </si>
  <si>
    <t xml:space="preserve">    型钢剪断机</t>
  </si>
  <si>
    <t>价   差</t>
  </si>
  <si>
    <t>单  价  分  析  表</t>
  </si>
  <si>
    <t xml:space="preserve">分项工程名称：M15砂浆砖砌体                    </t>
  </si>
  <si>
    <t xml:space="preserve"> 编    号：省预补30033</t>
  </si>
  <si>
    <t xml:space="preserve"> 施工方法：拆除、清理、堆放</t>
  </si>
  <si>
    <r>
      <rPr>
        <sz val="11"/>
        <rFont val="宋体"/>
        <charset val="134"/>
        <scheme val="minor"/>
      </rPr>
      <t>元/m</t>
    </r>
    <r>
      <rPr>
        <vertAlign val="superscript"/>
        <sz val="11"/>
        <rFont val="宋体"/>
        <charset val="134"/>
      </rPr>
      <t>3</t>
    </r>
  </si>
  <si>
    <t>数  量</t>
  </si>
  <si>
    <t xml:space="preserve"> 直接工程费</t>
  </si>
  <si>
    <t xml:space="preserve"> 直接费</t>
  </si>
  <si>
    <t xml:space="preserve"> 人工费</t>
  </si>
  <si>
    <t xml:space="preserve"> 工长</t>
  </si>
  <si>
    <t xml:space="preserve"> 高级工</t>
  </si>
  <si>
    <t xml:space="preserve"> 中级工</t>
  </si>
  <si>
    <t xml:space="preserve"> 初级工</t>
  </si>
  <si>
    <t xml:space="preserve"> 材料费</t>
  </si>
  <si>
    <t>砖</t>
  </si>
  <si>
    <t>千块</t>
  </si>
  <si>
    <r>
      <rPr>
        <sz val="11"/>
        <rFont val="宋体"/>
        <charset val="134"/>
        <scheme val="minor"/>
      </rPr>
      <t>m</t>
    </r>
    <r>
      <rPr>
        <vertAlign val="superscript"/>
        <sz val="11"/>
        <rFont val="宋体"/>
        <charset val="134"/>
      </rPr>
      <t>3</t>
    </r>
  </si>
  <si>
    <t xml:space="preserve"> 零星材料费</t>
  </si>
  <si>
    <t>机械费</t>
  </si>
  <si>
    <t>搅拌机 0.4m3</t>
  </si>
  <si>
    <t xml:space="preserve"> 其他直接费</t>
  </si>
  <si>
    <t xml:space="preserve"> 现场经费</t>
  </si>
  <si>
    <t xml:space="preserve"> 间接费</t>
  </si>
  <si>
    <t xml:space="preserve"> 计划利润</t>
  </si>
  <si>
    <t xml:space="preserve"> 价差调整</t>
  </si>
  <si>
    <t xml:space="preserve"> 税金</t>
  </si>
  <si>
    <t>人工预算单价计算表</t>
  </si>
  <si>
    <t>艰苦边远地区类别</t>
  </si>
  <si>
    <t>一般地区</t>
  </si>
  <si>
    <t>定额人工等级</t>
  </si>
  <si>
    <r>
      <rPr>
        <sz val="10"/>
        <color indexed="8"/>
        <rFont val="宋体"/>
        <charset val="134"/>
      </rPr>
      <t>项</t>
    </r>
    <r>
      <rPr>
        <sz val="10"/>
        <color indexed="8"/>
        <rFont val="Times New Roman"/>
        <charset val="134"/>
      </rPr>
      <t xml:space="preserve">  </t>
    </r>
    <r>
      <rPr>
        <sz val="10"/>
        <color indexed="8"/>
        <rFont val="宋体"/>
        <charset val="134"/>
      </rPr>
      <t>目</t>
    </r>
    <r>
      <rPr>
        <sz val="10"/>
        <color indexed="8"/>
        <rFont val="Times New Roman"/>
        <charset val="134"/>
      </rPr>
      <t xml:space="preserve">  </t>
    </r>
    <r>
      <rPr>
        <sz val="10"/>
        <color indexed="8"/>
        <rFont val="宋体"/>
        <charset val="134"/>
      </rPr>
      <t>名</t>
    </r>
    <r>
      <rPr>
        <sz val="10"/>
        <color indexed="8"/>
        <rFont val="Times New Roman"/>
        <charset val="134"/>
      </rPr>
      <t xml:space="preserve">  </t>
    </r>
    <r>
      <rPr>
        <sz val="10"/>
        <color indexed="8"/>
        <rFont val="宋体"/>
        <charset val="134"/>
      </rPr>
      <t>称</t>
    </r>
  </si>
  <si>
    <r>
      <rPr>
        <sz val="10"/>
        <color indexed="8"/>
        <rFont val="宋体"/>
        <charset val="134"/>
      </rPr>
      <t>计</t>
    </r>
    <r>
      <rPr>
        <sz val="10"/>
        <color indexed="8"/>
        <rFont val="Times New Roman"/>
        <charset val="134"/>
      </rPr>
      <t xml:space="preserve">         </t>
    </r>
    <r>
      <rPr>
        <sz val="10"/>
        <color indexed="8"/>
        <rFont val="宋体"/>
        <charset val="134"/>
      </rPr>
      <t>算</t>
    </r>
    <r>
      <rPr>
        <sz val="10"/>
        <color indexed="8"/>
        <rFont val="Times New Roman"/>
        <charset val="134"/>
      </rPr>
      <t xml:space="preserve">         </t>
    </r>
    <r>
      <rPr>
        <sz val="10"/>
        <color indexed="8"/>
        <rFont val="宋体"/>
        <charset val="134"/>
      </rPr>
      <t>式</t>
    </r>
  </si>
  <si>
    <r>
      <rPr>
        <sz val="10"/>
        <color indexed="8"/>
        <rFont val="宋体"/>
        <charset val="134"/>
      </rPr>
      <t>单</t>
    </r>
    <r>
      <rPr>
        <sz val="10"/>
        <color indexed="8"/>
        <rFont val="Times New Roman"/>
        <charset val="134"/>
      </rPr>
      <t xml:space="preserve"> </t>
    </r>
    <r>
      <rPr>
        <sz val="10"/>
        <color indexed="8"/>
        <rFont val="宋体"/>
        <charset val="134"/>
      </rPr>
      <t>价（元）</t>
    </r>
  </si>
  <si>
    <t>人工工时预算单价</t>
  </si>
  <si>
    <t>人工工日预算单价</t>
  </si>
</sst>
</file>

<file path=xl/styles.xml><?xml version="1.0" encoding="utf-8"?>
<styleSheet xmlns="http://schemas.openxmlformats.org/spreadsheetml/2006/main">
  <numFmts count="11">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quot;$&quot;#,##0_);[Red]\(&quot;$&quot;#,##0\)"/>
    <numFmt numFmtId="177" formatCode="0.0_);[Red]\(0.0\)"/>
    <numFmt numFmtId="178" formatCode="&quot;$&quot;#,##0.00_);[Red]\(&quot;$&quot;#,##0.00\)"/>
    <numFmt numFmtId="179" formatCode="0.00_ "/>
    <numFmt numFmtId="180" formatCode="##0"/>
    <numFmt numFmtId="181" formatCode="0.0"/>
    <numFmt numFmtId="182" formatCode="0.0_ "/>
  </numFmts>
  <fonts count="86">
    <font>
      <sz val="12"/>
      <name val="宋体"/>
      <charset val="134"/>
    </font>
    <font>
      <b/>
      <sz val="13"/>
      <color indexed="8"/>
      <name val="黑体"/>
      <charset val="134"/>
    </font>
    <font>
      <sz val="10"/>
      <color indexed="8"/>
      <name val="宋体"/>
      <charset val="134"/>
    </font>
    <font>
      <sz val="10"/>
      <color indexed="8"/>
      <name val="Times New Roman"/>
      <charset val="134"/>
    </font>
    <font>
      <sz val="11"/>
      <color indexed="8"/>
      <name val="Times New Roman"/>
      <charset val="134"/>
    </font>
    <font>
      <b/>
      <sz val="11"/>
      <color indexed="8"/>
      <name val="Times New Roman"/>
      <charset val="134"/>
    </font>
    <font>
      <sz val="16"/>
      <name val="宋体"/>
      <charset val="134"/>
    </font>
    <font>
      <sz val="12"/>
      <color rgb="FFFF0000"/>
      <name val="宋体"/>
      <charset val="134"/>
    </font>
    <font>
      <sz val="16"/>
      <color rgb="FFFF0000"/>
      <name val="宋体"/>
      <charset val="134"/>
    </font>
    <font>
      <sz val="10"/>
      <name val="宋体"/>
      <charset val="134"/>
    </font>
    <font>
      <sz val="11"/>
      <name val="宋体"/>
      <charset val="134"/>
    </font>
    <font>
      <sz val="11"/>
      <name val="宋体"/>
      <charset val="134"/>
      <scheme val="minor"/>
    </font>
    <font>
      <b/>
      <sz val="18"/>
      <name val="宋体"/>
      <charset val="134"/>
    </font>
    <font>
      <b/>
      <sz val="11"/>
      <name val="宋体"/>
      <charset val="134"/>
      <scheme val="minor"/>
    </font>
    <font>
      <b/>
      <sz val="16"/>
      <name val="宋体"/>
      <charset val="134"/>
    </font>
    <font>
      <b/>
      <sz val="16"/>
      <color indexed="8"/>
      <name val="宋体"/>
      <charset val="134"/>
    </font>
    <font>
      <sz val="12"/>
      <color indexed="8"/>
      <name val="宋体"/>
      <charset val="134"/>
    </font>
    <font>
      <b/>
      <sz val="12"/>
      <color indexed="8"/>
      <name val="宋体"/>
      <charset val="134"/>
    </font>
    <font>
      <b/>
      <sz val="10"/>
      <color indexed="8"/>
      <name val="宋体"/>
      <charset val="134"/>
    </font>
    <font>
      <b/>
      <sz val="12"/>
      <name val="宋体"/>
      <charset val="134"/>
    </font>
    <font>
      <sz val="12"/>
      <name val="宋体"/>
      <charset val="134"/>
      <scheme val="minor"/>
    </font>
    <font>
      <sz val="12"/>
      <color indexed="8"/>
      <name val="宋体"/>
      <charset val="134"/>
      <scheme val="minor"/>
    </font>
    <font>
      <b/>
      <sz val="12"/>
      <color rgb="FFFF0000"/>
      <name val="宋体"/>
      <charset val="134"/>
    </font>
    <font>
      <b/>
      <sz val="12"/>
      <name val="宋体"/>
      <charset val="134"/>
      <scheme val="minor"/>
    </font>
    <font>
      <b/>
      <sz val="12"/>
      <color theme="1"/>
      <name val="宋体"/>
      <charset val="134"/>
    </font>
    <font>
      <b/>
      <sz val="12"/>
      <color theme="1"/>
      <name val="Times New Roman"/>
      <charset val="134"/>
    </font>
    <font>
      <sz val="12"/>
      <color theme="1"/>
      <name val="宋体"/>
      <charset val="134"/>
    </font>
    <font>
      <sz val="12"/>
      <color theme="1"/>
      <name val="Times New Roman"/>
      <charset val="134"/>
    </font>
    <font>
      <sz val="12"/>
      <color theme="1"/>
      <name val="宋体"/>
      <charset val="134"/>
      <scheme val="minor"/>
    </font>
    <font>
      <b/>
      <sz val="12"/>
      <color theme="1"/>
      <name val="宋体"/>
      <charset val="134"/>
      <scheme val="minor"/>
    </font>
    <font>
      <sz val="12"/>
      <name val="Times New Roman"/>
      <charset val="134"/>
    </font>
    <font>
      <b/>
      <sz val="20"/>
      <name val="宋体"/>
      <charset val="134"/>
    </font>
    <font>
      <sz val="12"/>
      <color rgb="FF000000"/>
      <name val="宋体"/>
      <charset val="134"/>
    </font>
    <font>
      <b/>
      <u/>
      <sz val="20"/>
      <color indexed="8"/>
      <name val="宋体"/>
      <charset val="134"/>
    </font>
    <font>
      <u/>
      <sz val="20"/>
      <name val="Arial"/>
      <charset val="134"/>
    </font>
    <font>
      <b/>
      <sz val="20"/>
      <color indexed="8"/>
      <name val="宋体"/>
      <charset val="134"/>
    </font>
    <font>
      <sz val="9"/>
      <color indexed="8"/>
      <name val="宋体"/>
      <charset val="134"/>
    </font>
    <font>
      <sz val="14"/>
      <color indexed="8"/>
      <name val="宋体"/>
      <charset val="134"/>
    </font>
    <font>
      <sz val="14"/>
      <name val="宋体"/>
      <charset val="134"/>
    </font>
    <font>
      <u/>
      <sz val="14"/>
      <color indexed="8"/>
      <name val="宋体"/>
      <charset val="134"/>
    </font>
    <font>
      <u/>
      <sz val="14"/>
      <name val="宋体"/>
      <charset val="134"/>
    </font>
    <font>
      <sz val="11"/>
      <color indexed="8"/>
      <name val="宋体"/>
      <charset val="134"/>
    </font>
    <font>
      <b/>
      <sz val="15"/>
      <color indexed="56"/>
      <name val="宋体"/>
      <charset val="134"/>
    </font>
    <font>
      <sz val="11"/>
      <color indexed="9"/>
      <name val="宋体"/>
      <charset val="134"/>
    </font>
    <font>
      <sz val="11"/>
      <color theme="1"/>
      <name val="宋体"/>
      <charset val="134"/>
      <scheme val="minor"/>
    </font>
    <font>
      <sz val="11"/>
      <color theme="0"/>
      <name val="宋体"/>
      <charset val="0"/>
      <scheme val="minor"/>
    </font>
    <font>
      <b/>
      <sz val="11"/>
      <color indexed="56"/>
      <name val="宋体"/>
      <charset val="134"/>
    </font>
    <font>
      <u/>
      <sz val="11"/>
      <color rgb="FF0000FF"/>
      <name val="宋体"/>
      <charset val="0"/>
      <scheme val="minor"/>
    </font>
    <font>
      <sz val="11"/>
      <color theme="1"/>
      <name val="宋体"/>
      <charset val="0"/>
      <scheme val="minor"/>
    </font>
    <font>
      <sz val="11"/>
      <color rgb="FF9C0006"/>
      <name val="宋体"/>
      <charset val="0"/>
      <scheme val="minor"/>
    </font>
    <font>
      <sz val="11"/>
      <color indexed="20"/>
      <name val="宋体"/>
      <charset val="134"/>
    </font>
    <font>
      <sz val="11"/>
      <color rgb="FF3F3F76"/>
      <name val="宋体"/>
      <charset val="0"/>
      <scheme val="minor"/>
    </font>
    <font>
      <b/>
      <sz val="11"/>
      <color indexed="8"/>
      <name val="宋体"/>
      <charset val="134"/>
    </font>
    <font>
      <sz val="11"/>
      <color indexed="10"/>
      <name val="宋体"/>
      <charset val="134"/>
    </font>
    <font>
      <sz val="11"/>
      <color indexed="60"/>
      <name val="宋体"/>
      <charset val="134"/>
    </font>
    <font>
      <b/>
      <sz val="11"/>
      <color indexed="9"/>
      <name val="宋体"/>
      <charset val="134"/>
    </font>
    <font>
      <sz val="11"/>
      <color indexed="17"/>
      <name val="宋体"/>
      <charset val="134"/>
    </font>
    <font>
      <b/>
      <sz val="13"/>
      <color indexed="56"/>
      <name val="宋体"/>
      <charset val="134"/>
    </font>
    <font>
      <u/>
      <sz val="11"/>
      <color rgb="FF800080"/>
      <name val="宋体"/>
      <charset val="0"/>
      <scheme val="minor"/>
    </font>
    <font>
      <b/>
      <sz val="18"/>
      <color indexed="56"/>
      <name val="宋体"/>
      <charset val="134"/>
    </font>
    <font>
      <sz val="11"/>
      <color rgb="FF00610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i/>
      <sz val="11"/>
      <color indexed="23"/>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52"/>
      <name val="宋体"/>
      <charset val="134"/>
    </font>
    <font>
      <b/>
      <sz val="11"/>
      <color rgb="FFFFFFFF"/>
      <name val="宋体"/>
      <charset val="0"/>
      <scheme val="minor"/>
    </font>
    <font>
      <b/>
      <sz val="11"/>
      <color indexed="63"/>
      <name val="宋体"/>
      <charset val="134"/>
    </font>
    <font>
      <b/>
      <sz val="11"/>
      <color indexed="52"/>
      <name val="宋体"/>
      <charset val="134"/>
    </font>
    <font>
      <sz val="11"/>
      <color indexed="62"/>
      <name val="宋体"/>
      <charset val="134"/>
    </font>
    <font>
      <sz val="10"/>
      <name val="Times New Roman"/>
      <charset val="134"/>
    </font>
    <font>
      <sz val="10"/>
      <color indexed="8"/>
      <name val="Arial"/>
      <charset val="134"/>
    </font>
    <font>
      <sz val="10"/>
      <name val="MS Sans Serif"/>
      <charset val="134"/>
    </font>
    <font>
      <vertAlign val="superscript"/>
      <sz val="11"/>
      <name val="宋体"/>
      <charset val="134"/>
    </font>
    <font>
      <vertAlign val="superscript"/>
      <sz val="10"/>
      <name val="宋体"/>
      <charset val="134"/>
    </font>
    <font>
      <vertAlign val="superscript"/>
      <sz val="10"/>
      <name val="Times New Roman"/>
      <charset val="134"/>
    </font>
    <font>
      <sz val="12"/>
      <name val="Arial Unicode MS"/>
      <charset val="134"/>
    </font>
    <font>
      <vertAlign val="superscript"/>
      <sz val="12"/>
      <color theme="1"/>
      <name val="Times New Roman"/>
      <charset val="134"/>
    </font>
  </fonts>
  <fills count="5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indexed="45"/>
        <bgColor indexed="64"/>
      </patternFill>
    </fill>
    <fill>
      <patternFill patternType="solid">
        <fgColor indexed="51"/>
        <bgColor indexed="64"/>
      </patternFill>
    </fill>
    <fill>
      <patternFill patternType="solid">
        <fgColor indexed="27"/>
        <bgColor indexed="64"/>
      </patternFill>
    </fill>
    <fill>
      <patternFill patternType="solid">
        <fgColor indexed="53"/>
        <bgColor indexed="64"/>
      </patternFill>
    </fill>
    <fill>
      <patternFill patternType="solid">
        <fgColor theme="4"/>
        <bgColor indexed="64"/>
      </patternFill>
    </fill>
    <fill>
      <patternFill patternType="solid">
        <fgColor theme="7"/>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indexed="4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42"/>
        <bgColor indexed="64"/>
      </patternFill>
    </fill>
    <fill>
      <patternFill patternType="solid">
        <fgColor rgb="FFFFCC99"/>
        <bgColor indexed="64"/>
      </patternFill>
    </fill>
    <fill>
      <patternFill patternType="solid">
        <fgColor indexed="49"/>
        <bgColor indexed="64"/>
      </patternFill>
    </fill>
    <fill>
      <patternFill patternType="solid">
        <fgColor indexed="47"/>
        <bgColor indexed="64"/>
      </patternFill>
    </fill>
    <fill>
      <patternFill patternType="solid">
        <fgColor indexed="30"/>
        <bgColor indexed="64"/>
      </patternFill>
    </fill>
    <fill>
      <patternFill patternType="solid">
        <fgColor indexed="29"/>
        <bgColor indexed="64"/>
      </patternFill>
    </fill>
    <fill>
      <patternFill patternType="solid">
        <fgColor indexed="43"/>
        <bgColor indexed="64"/>
      </patternFill>
    </fill>
    <fill>
      <patternFill patternType="solid">
        <fgColor indexed="55"/>
        <bgColor indexed="64"/>
      </patternFill>
    </fill>
    <fill>
      <patternFill patternType="solid">
        <fgColor indexed="26"/>
        <bgColor indexed="64"/>
      </patternFill>
    </fill>
    <fill>
      <patternFill patternType="solid">
        <fgColor theme="5"/>
        <bgColor indexed="64"/>
      </patternFill>
    </fill>
    <fill>
      <patternFill patternType="solid">
        <fgColor theme="8"/>
        <bgColor indexed="64"/>
      </patternFill>
    </fill>
    <fill>
      <patternFill patternType="solid">
        <fgColor indexed="36"/>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indexed="57"/>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indexed="22"/>
        <bgColor indexed="64"/>
      </patternFill>
    </fill>
    <fill>
      <patternFill patternType="solid">
        <fgColor indexed="62"/>
        <bgColor indexed="64"/>
      </patternFill>
    </fill>
    <fill>
      <patternFill patternType="solid">
        <fgColor indexed="10"/>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ck">
        <color indexed="6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s>
  <cellStyleXfs count="20346">
    <xf numFmtId="0" fontId="0" fillId="0" borderId="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42" fontId="44" fillId="0" borderId="0" applyFont="0" applyFill="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51" fillId="25" borderId="10" applyNumberFormat="0" applyAlignment="0" applyProtection="0">
      <alignment vertical="center"/>
    </xf>
    <xf numFmtId="0" fontId="0" fillId="0" borderId="0"/>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8" fillId="36" borderId="0" applyNumberFormat="0" applyBorder="0" applyAlignment="0" applyProtection="0">
      <alignment vertical="center"/>
    </xf>
    <xf numFmtId="44" fontId="44" fillId="0" borderId="0" applyFont="0" applyFill="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3" fillId="12"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41" fontId="44" fillId="0" borderId="0" applyFont="0" applyFill="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8" fillId="2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9" fillId="21" borderId="0" applyNumberFormat="0" applyBorder="0" applyAlignment="0" applyProtection="0">
      <alignment vertical="center"/>
    </xf>
    <xf numFmtId="0" fontId="52" fillId="0" borderId="11" applyNumberFormat="0" applyFill="0" applyAlignment="0" applyProtection="0">
      <alignment vertical="center"/>
    </xf>
    <xf numFmtId="0" fontId="41" fillId="13"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xf numFmtId="0" fontId="41" fillId="24" borderId="0" applyNumberFormat="0" applyBorder="0" applyAlignment="0" applyProtection="0">
      <alignment vertical="center"/>
    </xf>
    <xf numFmtId="0" fontId="45" fillId="39"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7" fillId="0" borderId="0" applyNumberFormat="0" applyFill="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9" fontId="44" fillId="0" borderId="0" applyFont="0" applyFill="0" applyBorder="0" applyAlignment="0" applyProtection="0">
      <alignment vertical="center"/>
    </xf>
    <xf numFmtId="0" fontId="41" fillId="5" borderId="0" applyNumberFormat="0" applyBorder="0" applyAlignment="0" applyProtection="0">
      <alignment vertical="center"/>
    </xf>
    <xf numFmtId="0" fontId="41" fillId="29" borderId="0" applyNumberFormat="0" applyBorder="0" applyAlignment="0" applyProtection="0">
      <alignment vertical="center"/>
    </xf>
    <xf numFmtId="0" fontId="59" fillId="0" borderId="0" applyNumberFormat="0" applyFill="0" applyBorder="0" applyAlignment="0" applyProtection="0">
      <alignment vertical="center"/>
    </xf>
    <xf numFmtId="0" fontId="41" fillId="4" borderId="0" applyNumberFormat="0" applyBorder="0" applyAlignment="0" applyProtection="0">
      <alignment vertical="center"/>
    </xf>
    <xf numFmtId="0" fontId="43" fillId="28" borderId="0" applyNumberFormat="0" applyBorder="0" applyAlignment="0" applyProtection="0">
      <alignment vertical="center"/>
    </xf>
    <xf numFmtId="0" fontId="58" fillId="0" borderId="0" applyNumberFormat="0" applyFill="0" applyBorder="0" applyAlignment="0" applyProtection="0">
      <alignment vertical="center"/>
    </xf>
    <xf numFmtId="0" fontId="41" fillId="27" borderId="0" applyNumberFormat="0" applyBorder="0" applyAlignment="0" applyProtection="0">
      <alignment vertical="center"/>
    </xf>
    <xf numFmtId="0" fontId="0" fillId="0" borderId="0"/>
    <xf numFmtId="0" fontId="0" fillId="0" borderId="0"/>
    <xf numFmtId="0" fontId="44" fillId="42" borderId="15" applyNumberFormat="0" applyFont="0" applyAlignment="0" applyProtection="0">
      <alignment vertical="center"/>
    </xf>
    <xf numFmtId="0" fontId="53" fillId="0" borderId="0" applyNumberFormat="0" applyFill="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5" fillId="43" borderId="0" applyNumberFormat="0" applyBorder="0" applyAlignment="0" applyProtection="0">
      <alignment vertical="center"/>
    </xf>
    <xf numFmtId="0" fontId="41" fillId="7" borderId="0" applyNumberFormat="0" applyBorder="0" applyAlignment="0" applyProtection="0">
      <alignment vertical="center"/>
    </xf>
    <xf numFmtId="0" fontId="63" fillId="0" borderId="0" applyNumberFormat="0" applyFill="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32" borderId="14" applyNumberFormat="0" applyFont="0" applyAlignment="0" applyProtection="0">
      <alignment vertical="center"/>
    </xf>
    <xf numFmtId="0" fontId="64" fillId="0" borderId="0" applyNumberFormat="0" applyFill="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50" fillId="5"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41" fillId="14" borderId="0" applyNumberFormat="0" applyBorder="0" applyAlignment="0" applyProtection="0">
      <alignment vertical="center"/>
    </xf>
    <xf numFmtId="0" fontId="68" fillId="0" borderId="0" applyNumberFormat="0" applyFill="0" applyBorder="0" applyAlignment="0" applyProtection="0">
      <alignment vertical="center"/>
    </xf>
    <xf numFmtId="0" fontId="69" fillId="0" borderId="18" applyNumberFormat="0" applyFill="0" applyAlignment="0" applyProtection="0">
      <alignment vertical="center"/>
    </xf>
    <xf numFmtId="0" fontId="0" fillId="0" borderId="0">
      <alignment vertical="center"/>
    </xf>
    <xf numFmtId="0" fontId="41" fillId="1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70" fillId="0" borderId="18" applyNumberFormat="0" applyFill="0" applyAlignment="0" applyProtection="0">
      <alignment vertical="center"/>
    </xf>
    <xf numFmtId="0" fontId="0" fillId="0" borderId="0">
      <alignment vertical="center"/>
    </xf>
    <xf numFmtId="0" fontId="41" fillId="12"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5" fillId="19" borderId="0" applyNumberFormat="0" applyBorder="0" applyAlignment="0" applyProtection="0">
      <alignment vertical="center"/>
    </xf>
    <xf numFmtId="0" fontId="63" fillId="0" borderId="19" applyNumberFormat="0" applyFill="0" applyAlignment="0" applyProtection="0">
      <alignment vertical="center"/>
    </xf>
    <xf numFmtId="0" fontId="0" fillId="0" borderId="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5" fillId="20"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71" fillId="47" borderId="20" applyNumberFormat="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72" fillId="47" borderId="10" applyNumberFormat="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alignment vertical="center"/>
    </xf>
    <xf numFmtId="0" fontId="0" fillId="0" borderId="0"/>
    <xf numFmtId="0" fontId="74" fillId="51" borderId="22" applyNumberFormat="0" applyAlignment="0" applyProtection="0">
      <alignment vertical="center"/>
    </xf>
    <xf numFmtId="0" fontId="48" fillId="37" borderId="0" applyNumberFormat="0" applyBorder="0" applyAlignment="0" applyProtection="0">
      <alignment vertical="center"/>
    </xf>
    <xf numFmtId="0" fontId="41" fillId="4" borderId="0" applyNumberFormat="0" applyBorder="0" applyAlignment="0" applyProtection="0">
      <alignment vertical="center"/>
    </xf>
    <xf numFmtId="0" fontId="45" fillId="33" borderId="0" applyNumberFormat="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62" fillId="0" borderId="16" applyNumberFormat="0" applyFill="0" applyAlignment="0" applyProtection="0">
      <alignment vertical="center"/>
    </xf>
    <xf numFmtId="0" fontId="41" fillId="27" borderId="0" applyNumberFormat="0" applyBorder="0" applyAlignment="0" applyProtection="0">
      <alignment vertical="center"/>
    </xf>
    <xf numFmtId="0" fontId="66" fillId="0" borderId="17" applyNumberFormat="0" applyFill="0" applyAlignment="0" applyProtection="0">
      <alignment vertical="center"/>
    </xf>
    <xf numFmtId="0" fontId="41" fillId="13" borderId="0" applyNumberFormat="0" applyBorder="0" applyAlignment="0" applyProtection="0">
      <alignment vertical="center"/>
    </xf>
    <xf numFmtId="0" fontId="60" fillId="38" borderId="0" applyNumberFormat="0" applyBorder="0" applyAlignment="0" applyProtection="0">
      <alignment vertical="center"/>
    </xf>
    <xf numFmtId="0" fontId="61" fillId="40"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8" fillId="48" borderId="0" applyNumberFormat="0" applyBorder="0" applyAlignment="0" applyProtection="0">
      <alignment vertical="center"/>
    </xf>
    <xf numFmtId="0" fontId="45" fillId="9" borderId="0" applyNumberFormat="0" applyBorder="0" applyAlignment="0" applyProtection="0">
      <alignment vertical="center"/>
    </xf>
    <xf numFmtId="0" fontId="41" fillId="13" borderId="0" applyNumberFormat="0" applyBorder="0" applyAlignment="0" applyProtection="0">
      <alignment vertical="center"/>
    </xf>
    <xf numFmtId="0" fontId="73" fillId="0" borderId="21" applyNumberFormat="0" applyFill="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8" fillId="1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3" fillId="35"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8" fillId="15"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8" fillId="4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8" fillId="52"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41" fillId="27"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5" fillId="45" borderId="0" applyNumberFormat="0" applyBorder="0" applyAlignment="0" applyProtection="0">
      <alignment vertical="center"/>
    </xf>
    <xf numFmtId="0" fontId="41" fillId="13" borderId="0" applyNumberFormat="0" applyBorder="0" applyAlignment="0" applyProtection="0">
      <alignment vertical="center"/>
    </xf>
    <xf numFmtId="0" fontId="43" fillId="26" borderId="0" applyNumberFormat="0" applyBorder="0" applyAlignment="0" applyProtection="0">
      <alignment vertical="center"/>
    </xf>
    <xf numFmtId="0" fontId="45" fillId="10"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8" fillId="18"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8" fillId="16"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5" fillId="34" borderId="0" applyNumberFormat="0" applyBorder="0" applyAlignment="0" applyProtection="0">
      <alignment vertical="center"/>
    </xf>
    <xf numFmtId="9" fontId="0" fillId="0" borderId="0" applyFont="0" applyFill="0" applyBorder="0" applyAlignment="0" applyProtection="0"/>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5" fillId="44" borderId="0" applyNumberFormat="0" applyBorder="0" applyAlignment="0" applyProtection="0">
      <alignment vertical="center"/>
    </xf>
    <xf numFmtId="0" fontId="45" fillId="46"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8" fillId="23" borderId="0" applyNumberFormat="0" applyBorder="0" applyAlignment="0" applyProtection="0">
      <alignment vertical="center"/>
    </xf>
    <xf numFmtId="0" fontId="43" fillId="26" borderId="0" applyNumberFormat="0" applyBorder="0" applyAlignment="0" applyProtection="0">
      <alignment vertical="center"/>
    </xf>
    <xf numFmtId="0" fontId="41" fillId="12" borderId="0" applyNumberFormat="0" applyBorder="0" applyAlignment="0" applyProtection="0">
      <alignment vertical="center"/>
    </xf>
    <xf numFmtId="0" fontId="41" fillId="24" borderId="0" applyNumberFormat="0" applyBorder="0" applyAlignment="0" applyProtection="0">
      <alignment vertical="center"/>
    </xf>
    <xf numFmtId="0" fontId="45" fillId="41" borderId="0" applyNumberFormat="0" applyBorder="0" applyAlignment="0" applyProtection="0">
      <alignment vertical="center"/>
    </xf>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0" fillId="0" borderId="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54" borderId="23" applyNumberFormat="0" applyAlignment="0" applyProtection="0">
      <alignment vertical="center"/>
    </xf>
    <xf numFmtId="0" fontId="0" fillId="0" borderId="0"/>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3" fillId="12"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59"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6" fillId="0" borderId="9" applyNumberFormat="0" applyFill="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57" fillId="0" borderId="13" applyNumberFormat="0" applyFill="0" applyAlignment="0" applyProtection="0">
      <alignment vertical="center"/>
    </xf>
    <xf numFmtId="0" fontId="41" fillId="27"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7" borderId="0" applyNumberFormat="0" applyBorder="0" applyAlignment="0" applyProtection="0">
      <alignment vertical="center"/>
    </xf>
    <xf numFmtId="9" fontId="0" fillId="0" borderId="0" applyFont="0" applyFill="0" applyBorder="0" applyAlignment="0" applyProtection="0"/>
    <xf numFmtId="0" fontId="41" fillId="5"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43" fillId="8"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3" fillId="26"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3" fillId="11"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3" fillId="11"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43" fillId="11"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3" fillId="11"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3" fillId="11"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4" borderId="0" applyNumberFormat="0" applyBorder="0" applyAlignment="0" applyProtection="0">
      <alignment vertical="center"/>
    </xf>
    <xf numFmtId="9" fontId="0" fillId="0" borderId="0" applyFont="0" applyFill="0" applyBorder="0" applyAlignment="0" applyProtection="0"/>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50" fillId="5"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0" fillId="0" borderId="0" applyFont="0" applyFill="0" applyBorder="0" applyAlignment="0" applyProtection="0"/>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50" fillId="5"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32" borderId="14" applyNumberFormat="0" applyFont="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9" fontId="0" fillId="0" borderId="0" applyFont="0" applyFill="0" applyBorder="0" applyAlignment="0" applyProtection="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3" fillId="29"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3" fillId="28" borderId="0" applyNumberFormat="0" applyBorder="0" applyAlignment="0" applyProtection="0">
      <alignment vertical="center"/>
    </xf>
    <xf numFmtId="0" fontId="41" fillId="5" borderId="0" applyNumberFormat="0" applyBorder="0" applyAlignment="0" applyProtection="0">
      <alignment vertical="center"/>
    </xf>
    <xf numFmtId="0" fontId="41" fillId="7"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2" fillId="0" borderId="8" applyNumberFormat="0" applyFill="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3" fillId="55"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3" fillId="55" borderId="0" applyNumberFormat="0" applyBorder="0" applyAlignment="0" applyProtection="0">
      <alignment vertical="center"/>
    </xf>
    <xf numFmtId="0" fontId="41" fillId="4" borderId="0" applyNumberFormat="0" applyBorder="0" applyAlignment="0" applyProtection="0">
      <alignment vertical="center"/>
    </xf>
    <xf numFmtId="0" fontId="43" fillId="55" borderId="0" applyNumberFormat="0" applyBorder="0" applyAlignment="0" applyProtection="0">
      <alignment vertical="center"/>
    </xf>
    <xf numFmtId="9" fontId="0" fillId="0" borderId="0" applyFont="0" applyFill="0" applyBorder="0" applyAlignment="0" applyProtection="0"/>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3" fillId="8"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3" fillId="29" borderId="0" applyNumberFormat="0" applyBorder="0" applyAlignment="0" applyProtection="0">
      <alignment vertical="center"/>
    </xf>
    <xf numFmtId="0" fontId="41" fillId="4" borderId="0" applyNumberFormat="0" applyBorder="0" applyAlignment="0" applyProtection="0">
      <alignment vertical="center"/>
    </xf>
    <xf numFmtId="0" fontId="0" fillId="0" borderId="0">
      <alignment vertical="top"/>
    </xf>
    <xf numFmtId="0" fontId="41" fillId="4" borderId="0" applyNumberFormat="0" applyBorder="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6"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3" fillId="12"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73" fillId="0" borderId="21"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9" fontId="0" fillId="0" borderId="0" applyFont="0" applyFill="0" applyBorder="0" applyAlignment="0" applyProtection="0"/>
    <xf numFmtId="0" fontId="41" fillId="13"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0" fillId="0" borderId="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4"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10" fillId="0" borderId="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6" fillId="0" borderId="9" applyNumberFormat="0" applyFill="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9" fontId="0" fillId="0" borderId="0" applyFont="0" applyFill="0" applyBorder="0" applyAlignment="0" applyProtection="0"/>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3" fillId="11"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9" fontId="0" fillId="0" borderId="0" applyFont="0" applyFill="0" applyBorder="0" applyAlignment="0" applyProtection="0"/>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3" fillId="11"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9" fontId="0" fillId="0" borderId="0" applyFont="0" applyFill="0" applyBorder="0" applyAlignment="0" applyProtection="0"/>
    <xf numFmtId="0" fontId="43" fillId="11"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3" fillId="11"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75" fillId="54" borderId="23" applyNumberFormat="0" applyAlignment="0" applyProtection="0">
      <alignment vertical="center"/>
    </xf>
    <xf numFmtId="0" fontId="41" fillId="7"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9" fontId="0" fillId="0" borderId="0" applyFont="0" applyFill="0" applyBorder="0" applyAlignment="0" applyProtection="0"/>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2" fillId="0" borderId="8" applyNumberFormat="0" applyFill="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4" borderId="0" applyNumberFormat="0" applyBorder="0" applyAlignment="0" applyProtection="0">
      <alignment vertical="center"/>
    </xf>
    <xf numFmtId="0" fontId="43" fillId="50"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3" fillId="56"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0" fillId="0" borderId="0"/>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3" fillId="35"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4"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2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9" fontId="0" fillId="0" borderId="0" applyFont="0" applyFill="0" applyBorder="0" applyAlignment="0" applyProtection="0"/>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0" fillId="0" borderId="0"/>
    <xf numFmtId="0" fontId="41" fillId="4" borderId="0" applyNumberFormat="0" applyBorder="0" applyAlignment="0" applyProtection="0">
      <alignment vertical="center"/>
    </xf>
    <xf numFmtId="0" fontId="52" fillId="0" borderId="11" applyNumberFormat="0" applyFill="0" applyAlignment="0" applyProtection="0">
      <alignment vertical="center"/>
    </xf>
    <xf numFmtId="0" fontId="41" fillId="13"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0" fillId="0" borderId="0"/>
    <xf numFmtId="0" fontId="0" fillId="0" borderId="0"/>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73" fillId="0" borderId="21" applyNumberFormat="0" applyFill="0" applyAlignment="0" applyProtection="0">
      <alignment vertical="center"/>
    </xf>
    <xf numFmtId="0" fontId="0" fillId="0" borderId="0"/>
    <xf numFmtId="0" fontId="41" fillId="4"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55" fillId="31" borderId="12" applyNumberFormat="0" applyAlignment="0" applyProtection="0">
      <alignment vertical="center"/>
    </xf>
    <xf numFmtId="0" fontId="41" fillId="29" borderId="0" applyNumberFormat="0" applyBorder="0" applyAlignment="0" applyProtection="0">
      <alignment vertical="center"/>
    </xf>
    <xf numFmtId="0" fontId="41" fillId="4" borderId="0" applyNumberFormat="0" applyBorder="0" applyAlignment="0" applyProtection="0">
      <alignment vertical="center"/>
    </xf>
    <xf numFmtId="0" fontId="46"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alignment vertical="center"/>
    </xf>
    <xf numFmtId="0" fontId="41" fillId="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3" fillId="28"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9" fontId="0" fillId="0" borderId="0" applyFont="0" applyFill="0" applyBorder="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9" fontId="0" fillId="0" borderId="0" applyFont="0" applyFill="0" applyBorder="0" applyAlignment="0" applyProtection="0"/>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9" fontId="0" fillId="0" borderId="0" applyFont="0" applyFill="0" applyBorder="0" applyAlignment="0" applyProtection="0"/>
    <xf numFmtId="0" fontId="41" fillId="5"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5"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43" fontId="0" fillId="0" borderId="0" applyFont="0" applyFill="0" applyBorder="0" applyAlignment="0" applyProtection="0"/>
    <xf numFmtId="0" fontId="41" fillId="5" borderId="0" applyNumberFormat="0" applyBorder="0" applyAlignment="0" applyProtection="0">
      <alignment vertical="center"/>
    </xf>
    <xf numFmtId="0" fontId="43" fillId="28"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3" fillId="12" borderId="0" applyNumberFormat="0" applyBorder="0" applyAlignment="0" applyProtection="0">
      <alignment vertical="center"/>
    </xf>
    <xf numFmtId="0" fontId="41" fillId="14" borderId="0" applyNumberFormat="0" applyBorder="0" applyAlignment="0" applyProtection="0">
      <alignment vertical="center"/>
    </xf>
    <xf numFmtId="0" fontId="43" fillId="35" borderId="0" applyNumberFormat="0" applyBorder="0" applyAlignment="0" applyProtection="0">
      <alignment vertical="center"/>
    </xf>
    <xf numFmtId="0" fontId="41" fillId="5" borderId="0" applyNumberFormat="0" applyBorder="0" applyAlignment="0" applyProtection="0">
      <alignment vertical="center"/>
    </xf>
    <xf numFmtId="0" fontId="43" fillId="3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3" fillId="3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50"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4"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55" fillId="31" borderId="12" applyNumberFormat="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6" fillId="0" borderId="9" applyNumberFormat="0" applyFill="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3" fillId="35"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24"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67" fillId="0" borderId="0" applyNumberFormat="0" applyFill="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0" fillId="0" borderId="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2" fillId="0" borderId="8" applyNumberFormat="0" applyFill="0" applyAlignment="0" applyProtection="0">
      <alignment vertical="center"/>
    </xf>
    <xf numFmtId="0" fontId="41" fillId="13"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3" fillId="26" borderId="0" applyNumberFormat="0" applyBorder="0" applyAlignment="0" applyProtection="0">
      <alignment vertical="center"/>
    </xf>
    <xf numFmtId="0" fontId="43" fillId="50"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3" fillId="8"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3" fillId="28" borderId="0" applyNumberFormat="0" applyBorder="0" applyAlignment="0" applyProtection="0">
      <alignment vertical="center"/>
    </xf>
    <xf numFmtId="0" fontId="41" fillId="29"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29"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32" borderId="14" applyNumberFormat="0" applyFont="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9" fontId="0" fillId="0" borderId="0" applyFont="0" applyFill="0" applyBorder="0" applyAlignment="0" applyProtection="0"/>
    <xf numFmtId="0" fontId="41" fillId="5"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3" fillId="3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3" fillId="3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55" fillId="31" borderId="12" applyNumberFormat="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3" fillId="11"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57" fillId="0" borderId="13" applyNumberFormat="0" applyFill="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2" fillId="0" borderId="8" applyNumberFormat="0" applyFill="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55" fillId="31" borderId="12" applyNumberFormat="0" applyAlignment="0" applyProtection="0">
      <alignment vertical="center"/>
    </xf>
    <xf numFmtId="0" fontId="41" fillId="12"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3" fillId="35" borderId="0" applyNumberFormat="0" applyBorder="0" applyAlignment="0" applyProtection="0">
      <alignment vertical="center"/>
    </xf>
    <xf numFmtId="0" fontId="41" fillId="5" borderId="0" applyNumberFormat="0" applyBorder="0" applyAlignment="0" applyProtection="0">
      <alignment vertical="center"/>
    </xf>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76" fillId="54" borderId="24" applyNumberFormat="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9" fontId="0" fillId="0" borderId="0" applyFont="0" applyFill="0" applyBorder="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3" fillId="26"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54" fillId="30" borderId="0" applyNumberFormat="0" applyBorder="0" applyAlignment="0" applyProtection="0">
      <alignment vertical="center"/>
    </xf>
    <xf numFmtId="0" fontId="41" fillId="7"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77" fillId="27" borderId="24" applyNumberFormat="0" applyAlignment="0" applyProtection="0">
      <alignment vertical="center"/>
    </xf>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32" borderId="14" applyNumberFormat="0" applyFont="0" applyAlignment="0" applyProtection="0">
      <alignment vertical="center"/>
    </xf>
    <xf numFmtId="0" fontId="53" fillId="0" borderId="0" applyNumberFormat="0" applyFill="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6"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57" fillId="0" borderId="13" applyNumberFormat="0" applyFill="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52" fillId="0" borderId="11" applyNumberFormat="0" applyFill="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7"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52" fillId="0" borderId="11" applyNumberFormat="0" applyFill="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alignment vertical="top"/>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2" borderId="0" applyNumberFormat="0" applyBorder="0" applyAlignment="0" applyProtection="0">
      <alignment vertical="center"/>
    </xf>
    <xf numFmtId="0" fontId="41" fillId="24" borderId="0" applyNumberFormat="0" applyBorder="0" applyAlignment="0" applyProtection="0">
      <alignment vertical="center"/>
    </xf>
    <xf numFmtId="0" fontId="43" fillId="26"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77" fillId="27" borderId="24" applyNumberFormat="0" applyAlignment="0" applyProtection="0">
      <alignment vertical="center"/>
    </xf>
    <xf numFmtId="0" fontId="43" fillId="55"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alignment vertical="top"/>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alignment vertical="top"/>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top"/>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alignment vertical="top"/>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alignment vertical="top"/>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43" fontId="0" fillId="0" borderId="0" applyFont="0" applyFill="0" applyBorder="0" applyAlignment="0" applyProtection="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55" fillId="31" borderId="12" applyNumberFormat="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7" borderId="0" applyNumberFormat="0" applyBorder="0" applyAlignment="0" applyProtection="0">
      <alignment vertical="center"/>
    </xf>
    <xf numFmtId="0" fontId="41" fillId="24" borderId="0" applyNumberFormat="0" applyBorder="0" applyAlignment="0" applyProtection="0">
      <alignment vertical="center"/>
    </xf>
    <xf numFmtId="0" fontId="41" fillId="6" borderId="0" applyNumberFormat="0" applyBorder="0" applyAlignment="0" applyProtection="0">
      <alignment vertical="center"/>
    </xf>
    <xf numFmtId="0" fontId="41" fillId="24" borderId="0" applyNumberFormat="0" applyBorder="0" applyAlignment="0" applyProtection="0">
      <alignment vertical="center"/>
    </xf>
    <xf numFmtId="0" fontId="43" fillId="35"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50" fillId="5"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0" fillId="0" borderId="0"/>
    <xf numFmtId="0" fontId="41" fillId="24"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0" fillId="0" borderId="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0" fillId="0" borderId="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alignment vertical="center"/>
    </xf>
    <xf numFmtId="0" fontId="41" fillId="13"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24" borderId="0" applyNumberFormat="0" applyBorder="0" applyAlignment="0" applyProtection="0">
      <alignment vertical="center"/>
    </xf>
    <xf numFmtId="0" fontId="43" fillId="35"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3" fillId="28"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3" fillId="28"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0" fillId="0" borderId="0"/>
    <xf numFmtId="0" fontId="41" fillId="24" borderId="0" applyNumberFormat="0" applyBorder="0" applyAlignment="0" applyProtection="0">
      <alignment vertical="center"/>
    </xf>
    <xf numFmtId="0" fontId="55" fillId="31" borderId="12" applyNumberFormat="0" applyAlignment="0" applyProtection="0">
      <alignment vertical="center"/>
    </xf>
    <xf numFmtId="0" fontId="43" fillId="28"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6"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75" fillId="54" borderId="23" applyNumberFormat="0" applyAlignment="0" applyProtection="0">
      <alignment vertical="center"/>
    </xf>
    <xf numFmtId="0" fontId="41" fillId="7"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7"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77" fillId="27" borderId="24" applyNumberFormat="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3" fillId="29"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0" fillId="0" borderId="0">
      <alignment vertical="center"/>
    </xf>
    <xf numFmtId="0" fontId="41" fillId="2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3" fillId="26" borderId="0" applyNumberFormat="0" applyBorder="0" applyAlignment="0" applyProtection="0">
      <alignment vertical="center"/>
    </xf>
    <xf numFmtId="0" fontId="41" fillId="13" borderId="0" applyNumberFormat="0" applyBorder="0" applyAlignment="0" applyProtection="0">
      <alignment vertical="center"/>
    </xf>
    <xf numFmtId="0" fontId="43" fillId="28"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3" fillId="28" borderId="0" applyNumberFormat="0" applyBorder="0" applyAlignment="0" applyProtection="0">
      <alignment vertical="center"/>
    </xf>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6"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43" fontId="0" fillId="0" borderId="0" applyFont="0" applyFill="0" applyBorder="0" applyAlignment="0" applyProtection="0"/>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52" fillId="0" borderId="11" applyNumberFormat="0" applyFill="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27"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43" fontId="0" fillId="0" borderId="0" applyFont="0" applyFill="0" applyBorder="0" applyAlignment="0" applyProtection="0"/>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55" fillId="31" borderId="12" applyNumberFormat="0" applyAlignment="0" applyProtection="0">
      <alignment vertical="center"/>
    </xf>
    <xf numFmtId="0" fontId="41" fillId="29" borderId="0" applyNumberFormat="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1" fillId="24" borderId="0" applyNumberFormat="0" applyBorder="0" applyAlignment="0" applyProtection="0">
      <alignment vertical="center"/>
    </xf>
    <xf numFmtId="0" fontId="53" fillId="0" borderId="0" applyNumberFormat="0" applyFill="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3" fillId="29"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3" fillId="8" borderId="0" applyNumberFormat="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3" fillId="29" borderId="0" applyNumberFormat="0" applyBorder="0" applyAlignment="0" applyProtection="0">
      <alignment vertical="center"/>
    </xf>
    <xf numFmtId="0" fontId="41" fillId="24" borderId="0" applyNumberFormat="0" applyBorder="0" applyAlignment="0" applyProtection="0">
      <alignment vertical="center"/>
    </xf>
    <xf numFmtId="9" fontId="0" fillId="0" borderId="0" applyFont="0" applyFill="0" applyBorder="0" applyAlignment="0" applyProtection="0"/>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43" fillId="26" borderId="0" applyNumberFormat="0" applyBorder="0" applyAlignment="0" applyProtection="0">
      <alignment vertical="center"/>
    </xf>
    <xf numFmtId="0" fontId="41" fillId="24" borderId="0" applyNumberFormat="0" applyBorder="0" applyAlignment="0" applyProtection="0">
      <alignment vertical="center"/>
    </xf>
    <xf numFmtId="0" fontId="41" fillId="12" borderId="0" applyNumberFormat="0" applyBorder="0" applyAlignment="0" applyProtection="0">
      <alignment vertical="center"/>
    </xf>
    <xf numFmtId="0" fontId="41" fillId="24" borderId="0" applyNumberFormat="0" applyBorder="0" applyAlignment="0" applyProtection="0">
      <alignment vertical="center"/>
    </xf>
    <xf numFmtId="0" fontId="43" fillId="26"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57" fillId="0" borderId="13" applyNumberFormat="0" applyFill="0" applyAlignment="0" applyProtection="0">
      <alignment vertical="center"/>
    </xf>
    <xf numFmtId="0" fontId="41" fillId="2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3" fillId="12"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3" fillId="29"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6" fillId="0" borderId="0" applyNumberFormat="0" applyFill="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77" fillId="27" borderId="24" applyNumberFormat="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3" fillId="26"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3" fillId="26"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30" fillId="0" borderId="0"/>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3" fillId="11" borderId="0" applyNumberFormat="0" applyBorder="0" applyAlignment="0" applyProtection="0">
      <alignment vertical="center"/>
    </xf>
    <xf numFmtId="0" fontId="41" fillId="27"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73" fillId="0" borderId="21"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73" fillId="0" borderId="21"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53" fillId="0" borderId="0" applyNumberFormat="0" applyFill="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67" fillId="0" borderId="0" applyNumberFormat="0" applyFill="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3" fillId="50"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0" fillId="0" borderId="0"/>
    <xf numFmtId="0" fontId="41" fillId="13" borderId="0" applyNumberFormat="0" applyBorder="0" applyAlignment="0" applyProtection="0">
      <alignment vertical="center"/>
    </xf>
    <xf numFmtId="0" fontId="43" fillId="50"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3" fillId="29"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3" fillId="56"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6"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27"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3" fillId="11"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57" fillId="0" borderId="13" applyNumberFormat="0" applyFill="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3" fillId="29" borderId="0" applyNumberFormat="0" applyBorder="0" applyAlignment="0" applyProtection="0">
      <alignment vertical="center"/>
    </xf>
    <xf numFmtId="0" fontId="41" fillId="14"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9"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57" fillId="0" borderId="13" applyNumberFormat="0" applyFill="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3" fillId="55"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alignment vertical="center"/>
    </xf>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67" fillId="0" borderId="0" applyNumberFormat="0" applyFill="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0" borderId="0"/>
    <xf numFmtId="0" fontId="0" fillId="0" borderId="0">
      <alignment vertical="center"/>
    </xf>
    <xf numFmtId="0" fontId="41" fillId="1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1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2" fillId="0" borderId="8" applyNumberFormat="0" applyFill="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3" fillId="55"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76" fillId="54" borderId="24" applyNumberFormat="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67" fillId="0" borderId="0" applyNumberFormat="0" applyFill="0" applyBorder="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67" fillId="0" borderId="0" applyNumberFormat="0" applyFill="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67" fillId="0" borderId="0" applyNumberFormat="0" applyFill="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67" fillId="0" borderId="0" applyNumberFormat="0" applyFill="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3" fillId="29"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6" fillId="0" borderId="9" applyNumberFormat="0" applyFill="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3" fillId="50" borderId="0" applyNumberFormat="0" applyBorder="0" applyAlignment="0" applyProtection="0">
      <alignment vertical="center"/>
    </xf>
    <xf numFmtId="0" fontId="46" fillId="0" borderId="9" applyNumberFormat="0" applyFill="0" applyAlignment="0" applyProtection="0">
      <alignment vertical="center"/>
    </xf>
    <xf numFmtId="0" fontId="41" fillId="7" borderId="0" applyNumberFormat="0" applyBorder="0" applyAlignment="0" applyProtection="0">
      <alignment vertical="center"/>
    </xf>
    <xf numFmtId="0" fontId="46"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59"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67"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0" fillId="0" borderId="0"/>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67"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26"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78" fillId="0" borderId="0"/>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3" fillId="2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3" fillId="55"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54" borderId="23" applyNumberFormat="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0" borderId="8" applyNumberFormat="0" applyFill="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xf numFmtId="0" fontId="42" fillId="0" borderId="8"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54" borderId="23"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54" borderId="23" applyNumberFormat="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75" fillId="54" borderId="23" applyNumberFormat="0" applyAlignment="0" applyProtection="0">
      <alignment vertical="center"/>
    </xf>
    <xf numFmtId="0" fontId="41" fillId="7" borderId="0" applyNumberFormat="0" applyBorder="0" applyAlignment="0" applyProtection="0">
      <alignment vertical="center"/>
    </xf>
    <xf numFmtId="0" fontId="43" fillId="35"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3" fillId="12"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3" fillId="26" borderId="0" applyNumberFormat="0" applyBorder="0" applyAlignment="0" applyProtection="0">
      <alignment vertical="center"/>
    </xf>
    <xf numFmtId="0" fontId="41" fillId="7" borderId="0" applyNumberFormat="0" applyBorder="0" applyAlignment="0" applyProtection="0">
      <alignment vertical="center"/>
    </xf>
    <xf numFmtId="0" fontId="55" fillId="31" borderId="12" applyNumberFormat="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67" fillId="0" borderId="0" applyNumberFormat="0" applyFill="0" applyBorder="0" applyAlignment="0" applyProtection="0">
      <alignment vertical="center"/>
    </xf>
    <xf numFmtId="0" fontId="41" fillId="29" borderId="0" applyNumberFormat="0" applyBorder="0" applyAlignment="0" applyProtection="0">
      <alignment vertical="center"/>
    </xf>
    <xf numFmtId="0" fontId="41" fillId="7" borderId="0" applyNumberFormat="0" applyBorder="0" applyAlignment="0" applyProtection="0">
      <alignment vertical="center"/>
    </xf>
    <xf numFmtId="0" fontId="43" fillId="29"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1" fillId="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2" fillId="0" borderId="8" applyNumberFormat="0" applyFill="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54" fillId="30"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6" fillId="0" borderId="9" applyNumberFormat="0" applyFill="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30" fillId="0" borderId="0">
      <alignment vertical="center"/>
    </xf>
    <xf numFmtId="0" fontId="10" fillId="0" borderId="0">
      <alignment vertical="center"/>
    </xf>
    <xf numFmtId="0" fontId="0" fillId="0" borderId="0"/>
    <xf numFmtId="0" fontId="0" fillId="0" borderId="0"/>
    <xf numFmtId="0" fontId="41" fillId="27" borderId="0" applyNumberFormat="0" applyBorder="0" applyAlignment="0" applyProtection="0">
      <alignment vertical="center"/>
    </xf>
    <xf numFmtId="0" fontId="67" fillId="0" borderId="0" applyNumberFormat="0" applyFill="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59" fillId="0" borderId="0" applyNumberFormat="0" applyFill="0" applyBorder="0" applyAlignment="0" applyProtection="0">
      <alignment vertical="center"/>
    </xf>
    <xf numFmtId="0" fontId="41" fillId="29"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55" fillId="31" borderId="12" applyNumberFormat="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76" fillId="54" borderId="24" applyNumberFormat="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55" fillId="31" borderId="12" applyNumberFormat="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3" fillId="12"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41" fillId="27" borderId="0" applyNumberFormat="0" applyBorder="0" applyAlignment="0" applyProtection="0">
      <alignment vertical="center"/>
    </xf>
    <xf numFmtId="0" fontId="55" fillId="31" borderId="12" applyNumberFormat="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0" fillId="0" borderId="0">
      <alignment vertical="center"/>
    </xf>
    <xf numFmtId="0" fontId="41" fillId="13"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57" fillId="0" borderId="13" applyNumberFormat="0" applyFill="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4" fillId="0" borderId="0">
      <alignment vertical="center"/>
    </xf>
    <xf numFmtId="0" fontId="0" fillId="0" borderId="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1" fillId="27"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3" fillId="56"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3"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alignment vertical="top"/>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9" fontId="0" fillId="0" borderId="0" applyFont="0" applyFill="0" applyBorder="0" applyAlignment="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3" fillId="50" borderId="0" applyNumberFormat="0" applyBorder="0" applyAlignment="0" applyProtection="0">
      <alignment vertical="center"/>
    </xf>
    <xf numFmtId="0" fontId="50" fillId="5"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3" fillId="35"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57" fillId="0" borderId="13" applyNumberFormat="0" applyFill="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0" fillId="0" borderId="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56" fillId="2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3" fillId="26"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3"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27"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43" fillId="35"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41" fillId="6"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41" fillId="27" borderId="0" applyNumberFormat="0" applyBorder="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1" fillId="14" borderId="0" applyNumberFormat="0" applyBorder="0" applyAlignment="0" applyProtection="0">
      <alignment vertical="center"/>
    </xf>
    <xf numFmtId="0" fontId="53" fillId="0" borderId="0" applyNumberFormat="0" applyFill="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56" fillId="24" borderId="0" applyNumberFormat="0" applyBorder="0" applyAlignment="0" applyProtection="0">
      <alignment vertical="center"/>
    </xf>
    <xf numFmtId="0" fontId="41" fillId="14" borderId="0" applyNumberFormat="0" applyBorder="0" applyAlignment="0" applyProtection="0">
      <alignment vertical="center"/>
    </xf>
    <xf numFmtId="0" fontId="56" fillId="2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56" fillId="2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73" fillId="0" borderId="21" applyNumberFormat="0" applyFill="0" applyAlignment="0" applyProtection="0">
      <alignment vertical="center"/>
    </xf>
    <xf numFmtId="0" fontId="56" fillId="2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73" fillId="0" borderId="21" applyNumberFormat="0" applyFill="0" applyAlignment="0" applyProtection="0">
      <alignment vertical="center"/>
    </xf>
    <xf numFmtId="0" fontId="56" fillId="24" borderId="0" applyNumberFormat="0" applyBorder="0" applyAlignment="0" applyProtection="0">
      <alignment vertical="center"/>
    </xf>
    <xf numFmtId="0" fontId="43" fillId="29"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73" fillId="0" borderId="21"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73" fillId="0" borderId="21"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73" fillId="0" borderId="21"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76" fillId="54" borderId="24" applyNumberFormat="0" applyAlignment="0" applyProtection="0">
      <alignment vertical="center"/>
    </xf>
    <xf numFmtId="0" fontId="41" fillId="14" borderId="0" applyNumberFormat="0" applyBorder="0" applyAlignment="0" applyProtection="0">
      <alignment vertical="center"/>
    </xf>
    <xf numFmtId="0" fontId="73" fillId="0" borderId="21" applyNumberFormat="0" applyFill="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9" fontId="0" fillId="0" borderId="0" applyFont="0" applyFill="0" applyBorder="0" applyAlignment="0" applyProtection="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3" fillId="11"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6" fillId="0" borderId="9"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9" fontId="0" fillId="0" borderId="0" applyFont="0" applyFill="0" applyBorder="0" applyAlignment="0" applyProtection="0"/>
    <xf numFmtId="0" fontId="41" fillId="14" borderId="0" applyNumberFormat="0" applyBorder="0" applyAlignment="0" applyProtection="0">
      <alignment vertical="center"/>
    </xf>
    <xf numFmtId="9" fontId="0" fillId="0" borderId="0" applyFont="0" applyFill="0" applyBorder="0" applyAlignment="0" applyProtection="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2" fillId="0" borderId="8" applyNumberFormat="0" applyFill="0" applyAlignment="0" applyProtection="0">
      <alignment vertical="center"/>
    </xf>
    <xf numFmtId="0" fontId="41" fillId="14"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2" fillId="0" borderId="8" applyNumberFormat="0" applyFill="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9" fontId="0" fillId="0" borderId="0" applyFont="0" applyFill="0" applyBorder="0" applyAlignment="0" applyProtection="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6" fillId="0" borderId="0" applyNumberFormat="0" applyFill="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54" fillId="30"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56" fillId="24" borderId="0" applyNumberFormat="0" applyBorder="0" applyAlignment="0" applyProtection="0">
      <alignment vertical="center"/>
    </xf>
    <xf numFmtId="0" fontId="41" fillId="12" borderId="0" applyNumberFormat="0" applyBorder="0" applyAlignment="0" applyProtection="0">
      <alignment vertical="center"/>
    </xf>
    <xf numFmtId="9" fontId="0" fillId="0" borderId="0" applyFont="0" applyFill="0" applyBorder="0" applyAlignment="0" applyProtection="0"/>
    <xf numFmtId="0" fontId="41" fillId="29"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alignment vertical="center"/>
    </xf>
    <xf numFmtId="0" fontId="41" fillId="14" borderId="0" applyNumberFormat="0" applyBorder="0" applyAlignment="0" applyProtection="0">
      <alignment vertical="center"/>
    </xf>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0" fillId="0" borderId="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9" fontId="0" fillId="0" borderId="0" applyFont="0" applyFill="0" applyBorder="0" applyAlignment="0" applyProtection="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2" fillId="0" borderId="8" applyNumberFormat="0" applyFill="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0" fillId="0" borderId="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10" fillId="0" borderId="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3" fillId="26"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3" fillId="28" borderId="0" applyNumberFormat="0" applyBorder="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6" fillId="0" borderId="0" applyNumberFormat="0" applyFill="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3" fillId="28"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0" fillId="32" borderId="14" applyNumberFormat="0" applyFont="0" applyAlignment="0" applyProtection="0">
      <alignment vertical="center"/>
    </xf>
    <xf numFmtId="0" fontId="43" fillId="28" borderId="0" applyNumberFormat="0" applyBorder="0" applyAlignment="0" applyProtection="0">
      <alignment vertical="center"/>
    </xf>
    <xf numFmtId="0" fontId="41" fillId="29" borderId="0" applyNumberFormat="0" applyBorder="0" applyAlignment="0" applyProtection="0">
      <alignment vertical="center"/>
    </xf>
    <xf numFmtId="0" fontId="0" fillId="32" borderId="14" applyNumberFormat="0" applyFont="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32" borderId="14" applyNumberFormat="0" applyFont="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0" fontId="41" fillId="29" borderId="0" applyNumberFormat="0" applyBorder="0" applyAlignment="0" applyProtection="0">
      <alignment vertical="center"/>
    </xf>
    <xf numFmtId="0" fontId="43" fillId="28" borderId="0" applyNumberFormat="0" applyBorder="0" applyAlignment="0" applyProtection="0">
      <alignment vertical="center"/>
    </xf>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55" fillId="31" borderId="12" applyNumberFormat="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6" fillId="0" borderId="9" applyNumberFormat="0" applyFill="0" applyAlignment="0" applyProtection="0">
      <alignment vertical="center"/>
    </xf>
    <xf numFmtId="0" fontId="41" fillId="29" borderId="0" applyNumberFormat="0" applyBorder="0" applyAlignment="0" applyProtection="0">
      <alignment vertical="center"/>
    </xf>
    <xf numFmtId="0" fontId="52" fillId="0" borderId="11"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6" fillId="0" borderId="0" applyNumberFormat="0" applyFill="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57" fillId="0" borderId="13" applyNumberFormat="0" applyFill="0" applyAlignment="0" applyProtection="0">
      <alignment vertical="center"/>
    </xf>
    <xf numFmtId="9" fontId="0" fillId="0" borderId="0" applyFont="0" applyFill="0" applyBorder="0" applyAlignment="0" applyProtection="0"/>
    <xf numFmtId="0" fontId="41" fillId="29" borderId="0" applyNumberFormat="0" applyBorder="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79"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0"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0" fillId="0" borderId="0"/>
    <xf numFmtId="9" fontId="0" fillId="0" borderId="0" applyFont="0" applyFill="0" applyBorder="0" applyAlignment="0" applyProtection="0"/>
    <xf numFmtId="0" fontId="41" fillId="29" borderId="0" applyNumberFormat="0" applyBorder="0" applyAlignment="0" applyProtection="0">
      <alignment vertical="center"/>
    </xf>
    <xf numFmtId="9" fontId="0" fillId="0" borderId="0" applyFont="0" applyFill="0" applyBorder="0" applyAlignment="0" applyProtection="0"/>
    <xf numFmtId="0" fontId="41" fillId="29" borderId="0" applyNumberFormat="0" applyBorder="0" applyAlignment="0" applyProtection="0">
      <alignment vertical="center"/>
    </xf>
    <xf numFmtId="9" fontId="0" fillId="0" borderId="0" applyFont="0" applyFill="0" applyBorder="0" applyAlignment="0" applyProtection="0"/>
    <xf numFmtId="0" fontId="41" fillId="29" borderId="0" applyNumberFormat="0" applyBorder="0" applyAlignment="0" applyProtection="0">
      <alignment vertical="center"/>
    </xf>
    <xf numFmtId="9" fontId="0" fillId="0" borderId="0" applyFont="0" applyFill="0" applyBorder="0" applyAlignment="0" applyProtection="0"/>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9" fontId="0" fillId="0" borderId="0" applyFont="0" applyFill="0" applyBorder="0" applyAlignment="0" applyProtection="0"/>
    <xf numFmtId="0" fontId="41" fillId="29" borderId="0" applyNumberFormat="0" applyBorder="0" applyAlignment="0" applyProtection="0">
      <alignment vertical="center"/>
    </xf>
    <xf numFmtId="9" fontId="0" fillId="0" borderId="0" applyFont="0" applyFill="0" applyBorder="0" applyAlignment="0" applyProtection="0"/>
    <xf numFmtId="0" fontId="41" fillId="29"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9" fontId="0" fillId="0" borderId="0" applyFont="0" applyFill="0" applyBorder="0" applyAlignment="0" applyProtection="0"/>
    <xf numFmtId="0" fontId="41" fillId="29" borderId="0" applyNumberFormat="0" applyBorder="0" applyAlignment="0" applyProtection="0">
      <alignment vertical="center"/>
    </xf>
    <xf numFmtId="0" fontId="0" fillId="0" borderId="0"/>
    <xf numFmtId="9" fontId="0" fillId="0" borderId="0" applyFont="0" applyFill="0" applyBorder="0" applyAlignment="0" applyProtection="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67" fillId="0" borderId="0" applyNumberFormat="0" applyFill="0" applyBorder="0" applyAlignment="0" applyProtection="0">
      <alignment vertical="center"/>
    </xf>
    <xf numFmtId="0" fontId="41" fillId="29" borderId="0" applyNumberFormat="0" applyBorder="0" applyAlignment="0" applyProtection="0">
      <alignment vertical="center"/>
    </xf>
    <xf numFmtId="0" fontId="67" fillId="0" borderId="0" applyNumberFormat="0" applyFill="0" applyBorder="0" applyAlignment="0" applyProtection="0">
      <alignment vertical="center"/>
    </xf>
    <xf numFmtId="0" fontId="41" fillId="29"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67" fillId="0" borderId="0" applyNumberFormat="0" applyFill="0" applyBorder="0" applyAlignment="0" applyProtection="0">
      <alignment vertical="center"/>
    </xf>
    <xf numFmtId="0" fontId="41" fillId="29" borderId="0" applyNumberFormat="0" applyBorder="0" applyAlignment="0" applyProtection="0">
      <alignment vertical="center"/>
    </xf>
    <xf numFmtId="0" fontId="67" fillId="0" borderId="0" applyNumberFormat="0" applyFill="0" applyBorder="0" applyAlignment="0" applyProtection="0">
      <alignment vertical="center"/>
    </xf>
    <xf numFmtId="0" fontId="41" fillId="29" borderId="0" applyNumberFormat="0" applyBorder="0" applyAlignment="0" applyProtection="0">
      <alignment vertical="center"/>
    </xf>
    <xf numFmtId="0" fontId="67" fillId="0" borderId="0" applyNumberFormat="0" applyFill="0" applyBorder="0" applyAlignment="0" applyProtection="0">
      <alignment vertical="center"/>
    </xf>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50" fillId="5"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76" fillId="54" borderId="24" applyNumberFormat="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0" fillId="0" borderId="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alignment vertical="center"/>
    </xf>
    <xf numFmtId="0" fontId="41" fillId="29" borderId="0" applyNumberFormat="0" applyBorder="0" applyAlignment="0" applyProtection="0">
      <alignment vertical="center"/>
    </xf>
    <xf numFmtId="0" fontId="0" fillId="0" borderId="0">
      <alignment vertical="center"/>
    </xf>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9"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3" borderId="0" applyNumberFormat="0" applyBorder="0" applyAlignment="0" applyProtection="0">
      <alignment vertical="center"/>
    </xf>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29" borderId="0" applyNumberFormat="0" applyBorder="0" applyAlignment="0" applyProtection="0">
      <alignment vertical="center"/>
    </xf>
    <xf numFmtId="0" fontId="41" fillId="6"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0" fillId="0" borderId="0"/>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0" fillId="0" borderId="0"/>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9" fontId="0" fillId="0" borderId="0" applyFont="0" applyFill="0" applyBorder="0" applyAlignment="0" applyProtection="0"/>
    <xf numFmtId="0" fontId="41" fillId="29" borderId="0" applyNumberFormat="0" applyBorder="0" applyAlignment="0" applyProtection="0">
      <alignment vertical="center"/>
    </xf>
    <xf numFmtId="0" fontId="0" fillId="0" borderId="0"/>
    <xf numFmtId="0" fontId="0" fillId="0" borderId="0"/>
    <xf numFmtId="0" fontId="0" fillId="0" borderId="0"/>
    <xf numFmtId="0" fontId="42" fillId="0" borderId="8"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9"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0" fillId="0" borderId="0"/>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0" fillId="0" borderId="0"/>
    <xf numFmtId="0" fontId="0"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73" fillId="0" borderId="21" applyNumberFormat="0" applyFill="0" applyAlignment="0" applyProtection="0">
      <alignment vertical="center"/>
    </xf>
    <xf numFmtId="0" fontId="41" fillId="29" borderId="0" applyNumberFormat="0" applyBorder="0" applyAlignment="0" applyProtection="0">
      <alignment vertical="center"/>
    </xf>
    <xf numFmtId="0" fontId="46" fillId="0" borderId="9" applyNumberFormat="0" applyFill="0" applyAlignment="0" applyProtection="0">
      <alignment vertical="center"/>
    </xf>
    <xf numFmtId="0" fontId="41" fillId="29" borderId="0" applyNumberFormat="0" applyBorder="0" applyAlignment="0" applyProtection="0">
      <alignment vertical="center"/>
    </xf>
    <xf numFmtId="0" fontId="59" fillId="0" borderId="0" applyNumberFormat="0" applyFill="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0" fillId="0" borderId="0">
      <alignment vertical="top"/>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0" fillId="0" borderId="0">
      <alignment vertical="top"/>
    </xf>
    <xf numFmtId="0" fontId="46" fillId="0" borderId="9" applyNumberFormat="0" applyFill="0" applyAlignment="0" applyProtection="0">
      <alignment vertical="center"/>
    </xf>
    <xf numFmtId="0" fontId="57" fillId="0" borderId="13" applyNumberFormat="0" applyFill="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57" fillId="0" borderId="13" applyNumberFormat="0" applyFill="0" applyAlignment="0" applyProtection="0">
      <alignment vertical="center"/>
    </xf>
    <xf numFmtId="0" fontId="41" fillId="12"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56" fillId="24" borderId="0" applyNumberFormat="0" applyBorder="0" applyAlignment="0" applyProtection="0">
      <alignment vertical="center"/>
    </xf>
    <xf numFmtId="0" fontId="41" fillId="12"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3" fillId="26"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3" fillId="8"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3" fillId="11"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2" fillId="0" borderId="8" applyNumberFormat="0" applyFill="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6"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73" fillId="0" borderId="21" applyNumberFormat="0" applyFill="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2" fillId="0" borderId="8" applyNumberFormat="0" applyFill="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32" borderId="14" applyNumberFormat="0" applyFont="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3" fillId="28"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3" fillId="11" borderId="0" applyNumberFormat="0" applyBorder="0" applyAlignment="0" applyProtection="0">
      <alignment vertical="center"/>
    </xf>
    <xf numFmtId="0" fontId="41" fillId="12" borderId="0" applyNumberFormat="0" applyBorder="0" applyAlignment="0" applyProtection="0">
      <alignment vertical="center"/>
    </xf>
    <xf numFmtId="0" fontId="41" fillId="6"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3" fillId="26" borderId="0" applyNumberFormat="0" applyBorder="0" applyAlignment="0" applyProtection="0">
      <alignment vertical="center"/>
    </xf>
    <xf numFmtId="0" fontId="41" fillId="12"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3" fillId="29"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41" fillId="6" borderId="0" applyNumberFormat="0" applyBorder="0" applyAlignment="0" applyProtection="0">
      <alignment vertical="center"/>
    </xf>
    <xf numFmtId="0" fontId="41" fillId="12" borderId="0" applyNumberFormat="0" applyBorder="0" applyAlignment="0" applyProtection="0">
      <alignment vertical="center"/>
    </xf>
    <xf numFmtId="9" fontId="0" fillId="0" borderId="0" applyFont="0" applyFill="0" applyBorder="0" applyAlignment="0" applyProtection="0"/>
    <xf numFmtId="0" fontId="41" fillId="12" borderId="0" applyNumberFormat="0" applyBorder="0" applyAlignment="0" applyProtection="0">
      <alignment vertical="center"/>
    </xf>
    <xf numFmtId="0" fontId="75" fillId="54" borderId="23" applyNumberFormat="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2" fillId="0" borderId="8" applyNumberFormat="0" applyFill="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57" fillId="0" borderId="13" applyNumberFormat="0" applyFill="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73" fillId="0" borderId="21" applyNumberFormat="0" applyFill="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0" fillId="0" borderId="0"/>
    <xf numFmtId="0" fontId="0"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57" fillId="0" borderId="13" applyNumberFormat="0" applyFill="0" applyAlignment="0" applyProtection="0">
      <alignment vertical="center"/>
    </xf>
    <xf numFmtId="0" fontId="41" fillId="13" borderId="0" applyNumberFormat="0" applyBorder="0" applyAlignment="0" applyProtection="0">
      <alignment vertical="center"/>
    </xf>
    <xf numFmtId="0" fontId="54" fillId="30"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77" fillId="27" borderId="24" applyNumberFormat="0" applyAlignment="0" applyProtection="0">
      <alignment vertical="center"/>
    </xf>
    <xf numFmtId="0" fontId="0" fillId="0" borderId="0">
      <alignment vertical="center"/>
    </xf>
    <xf numFmtId="0" fontId="41" fillId="13" borderId="0" applyNumberFormat="0" applyBorder="0" applyAlignment="0" applyProtection="0">
      <alignment vertical="center"/>
    </xf>
    <xf numFmtId="0" fontId="76" fillId="54" borderId="24" applyNumberFormat="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2" fillId="0" borderId="8" applyNumberFormat="0" applyFill="0" applyAlignment="0" applyProtection="0">
      <alignment vertical="center"/>
    </xf>
    <xf numFmtId="0" fontId="41" fillId="13" borderId="0" applyNumberFormat="0" applyBorder="0" applyAlignment="0" applyProtection="0">
      <alignment vertical="center"/>
    </xf>
    <xf numFmtId="0" fontId="57" fillId="0" borderId="13"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6" fillId="0" borderId="9"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6" fillId="0" borderId="0" applyNumberFormat="0" applyFill="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57" fillId="0" borderId="13" applyNumberFormat="0" applyFill="0" applyAlignment="0" applyProtection="0">
      <alignment vertical="center"/>
    </xf>
    <xf numFmtId="0" fontId="41" fillId="13" borderId="0" applyNumberFormat="0" applyBorder="0" applyAlignment="0" applyProtection="0">
      <alignment vertical="center"/>
    </xf>
    <xf numFmtId="9" fontId="0"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43" fontId="0" fillId="0" borderId="0" applyFont="0" applyFill="0" applyBorder="0" applyAlignment="0" applyProtection="0"/>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57" fillId="0" borderId="13"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6"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0" fillId="0" borderId="0"/>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52" fillId="0" borderId="11" applyNumberFormat="0" applyFill="0" applyAlignment="0" applyProtection="0">
      <alignment vertical="center"/>
    </xf>
    <xf numFmtId="0" fontId="41" fillId="13" borderId="0" applyNumberFormat="0" applyBorder="0" applyAlignment="0" applyProtection="0">
      <alignment vertical="center"/>
    </xf>
    <xf numFmtId="0" fontId="52" fillId="0" borderId="11"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3" fillId="26"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0" fillId="0" borderId="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0" fillId="0" borderId="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0" fillId="0" borderId="0">
      <alignment vertical="center"/>
    </xf>
    <xf numFmtId="0" fontId="41" fillId="13"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0" fillId="0" borderId="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3" fillId="35"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0" fillId="0" borderId="0">
      <alignment vertical="center"/>
    </xf>
    <xf numFmtId="0" fontId="41" fillId="14" borderId="0" applyNumberFormat="0" applyBorder="0" applyAlignment="0" applyProtection="0">
      <alignment vertical="center"/>
    </xf>
    <xf numFmtId="0" fontId="57" fillId="0" borderId="13" applyNumberFormat="0" applyFill="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52" fillId="0" borderId="11" applyNumberFormat="0" applyFill="0" applyAlignment="0" applyProtection="0">
      <alignment vertical="center"/>
    </xf>
    <xf numFmtId="0" fontId="41" fillId="13" borderId="0" applyNumberFormat="0" applyBorder="0" applyAlignment="0" applyProtection="0">
      <alignment vertical="center"/>
    </xf>
    <xf numFmtId="0" fontId="43" fillId="28" borderId="0" applyNumberFormat="0" applyBorder="0" applyAlignment="0" applyProtection="0">
      <alignment vertical="center"/>
    </xf>
    <xf numFmtId="0" fontId="41" fillId="13" borderId="0" applyNumberFormat="0" applyBorder="0" applyAlignment="0" applyProtection="0">
      <alignment vertical="center"/>
    </xf>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52" fillId="0" borderId="11"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32" borderId="14" applyNumberFormat="0" applyFont="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0" fillId="0" borderId="0"/>
    <xf numFmtId="0" fontId="41" fillId="13" borderId="0" applyNumberFormat="0" applyBorder="0" applyAlignment="0" applyProtection="0">
      <alignment vertical="center"/>
    </xf>
    <xf numFmtId="0" fontId="0" fillId="0" borderId="0"/>
    <xf numFmtId="0" fontId="0"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0" fillId="0" borderId="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3" fillId="11"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3" fillId="11"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57" fillId="0" borderId="13" applyNumberFormat="0" applyFill="0" applyAlignment="0" applyProtection="0">
      <alignment vertical="center"/>
    </xf>
    <xf numFmtId="0" fontId="43" fillId="11" borderId="0" applyNumberFormat="0" applyBorder="0" applyAlignment="0" applyProtection="0">
      <alignment vertical="center"/>
    </xf>
    <xf numFmtId="0" fontId="41" fillId="14" borderId="0" applyNumberFormat="0" applyBorder="0" applyAlignment="0" applyProtection="0">
      <alignment vertical="center"/>
    </xf>
    <xf numFmtId="0" fontId="30" fillId="0" borderId="0"/>
    <xf numFmtId="0" fontId="43" fillId="11" borderId="0" applyNumberFormat="0" applyBorder="0" applyAlignment="0" applyProtection="0">
      <alignment vertical="center"/>
    </xf>
    <xf numFmtId="0" fontId="41" fillId="14" borderId="0" applyNumberFormat="0" applyBorder="0" applyAlignment="0" applyProtection="0">
      <alignment vertical="center"/>
    </xf>
    <xf numFmtId="0" fontId="30" fillId="0" borderId="0">
      <alignment vertical="center"/>
    </xf>
    <xf numFmtId="0" fontId="43" fillId="11"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0" fillId="32" borderId="14" applyNumberFormat="0" applyFont="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57" fillId="0" borderId="13" applyNumberFormat="0" applyFill="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46" fillId="0" borderId="9"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76" fillId="54" borderId="24" applyNumberFormat="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52" fillId="0" borderId="11" applyNumberFormat="0" applyFill="0" applyAlignment="0" applyProtection="0">
      <alignment vertical="center"/>
    </xf>
    <xf numFmtId="0" fontId="41" fillId="14" borderId="0" applyNumberFormat="0" applyBorder="0" applyAlignment="0" applyProtection="0">
      <alignment vertical="center"/>
    </xf>
    <xf numFmtId="0" fontId="0" fillId="0" borderId="0">
      <alignment vertical="center"/>
    </xf>
    <xf numFmtId="9" fontId="0" fillId="0" borderId="0" applyFont="0" applyFill="0" applyBorder="0" applyAlignment="0" applyProtection="0"/>
    <xf numFmtId="0" fontId="41" fillId="14" borderId="0" applyNumberFormat="0" applyBorder="0" applyAlignment="0" applyProtection="0">
      <alignment vertical="center"/>
    </xf>
    <xf numFmtId="0" fontId="0" fillId="0" borderId="0">
      <alignment vertical="center"/>
    </xf>
    <xf numFmtId="0" fontId="41" fillId="14" borderId="0" applyNumberFormat="0" applyBorder="0" applyAlignment="0" applyProtection="0">
      <alignment vertical="center"/>
    </xf>
    <xf numFmtId="0" fontId="0" fillId="0" borderId="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9" fontId="0" fillId="0" borderId="0" applyFont="0" applyFill="0" applyBorder="0" applyAlignment="0" applyProtection="0"/>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53" fillId="0" borderId="0" applyNumberFormat="0" applyFill="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43" fillId="26"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6" fillId="0" borderId="9"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1" fillId="14" borderId="0" applyNumberFormat="0" applyBorder="0" applyAlignment="0" applyProtection="0">
      <alignment vertical="center"/>
    </xf>
    <xf numFmtId="0" fontId="43" fillId="12"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57" fillId="0" borderId="13" applyNumberFormat="0" applyFill="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0" fillId="0" borderId="0"/>
    <xf numFmtId="0" fontId="41" fillId="14"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55" borderId="0" applyNumberFormat="0" applyBorder="0" applyAlignment="0" applyProtection="0">
      <alignment vertical="center"/>
    </xf>
    <xf numFmtId="0" fontId="0"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2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11" borderId="0" applyNumberFormat="0" applyBorder="0" applyAlignment="0" applyProtection="0">
      <alignment vertical="center"/>
    </xf>
    <xf numFmtId="0" fontId="43" fillId="2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3" fillId="35" borderId="0" applyNumberFormat="0" applyBorder="0" applyAlignment="0" applyProtection="0">
      <alignment vertical="center"/>
    </xf>
    <xf numFmtId="0" fontId="41" fillId="6"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3" fillId="26" borderId="0" applyNumberFormat="0" applyBorder="0" applyAlignment="0" applyProtection="0">
      <alignment vertical="center"/>
    </xf>
    <xf numFmtId="0" fontId="41" fillId="6"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0" fontId="43" fillId="26" borderId="0" applyNumberFormat="0" applyBorder="0" applyAlignment="0" applyProtection="0">
      <alignment vertical="center"/>
    </xf>
    <xf numFmtId="0" fontId="41" fillId="6"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2" fillId="0" borderId="8" applyNumberFormat="0" applyFill="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57" fillId="0" borderId="13" applyNumberFormat="0" applyFill="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6" borderId="0" applyNumberFormat="0" applyBorder="0" applyAlignment="0" applyProtection="0">
      <alignment vertical="center"/>
    </xf>
    <xf numFmtId="0" fontId="75" fillId="54" borderId="23" applyNumberFormat="0" applyAlignment="0" applyProtection="0">
      <alignment vertical="center"/>
    </xf>
    <xf numFmtId="0" fontId="43" fillId="12"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6" borderId="0" applyNumberFormat="0" applyBorder="0" applyAlignment="0" applyProtection="0">
      <alignment vertical="center"/>
    </xf>
    <xf numFmtId="0" fontId="43" fillId="12"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0" fillId="0" borderId="0"/>
    <xf numFmtId="0" fontId="41" fillId="6" borderId="0" applyNumberFormat="0" applyBorder="0" applyAlignment="0" applyProtection="0">
      <alignment vertical="center"/>
    </xf>
    <xf numFmtId="0" fontId="30" fillId="0" borderId="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55" fillId="31" borderId="12" applyNumberFormat="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77" fillId="27" borderId="24" applyNumberFormat="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77" fillId="27" borderId="24" applyNumberFormat="0" applyAlignment="0" applyProtection="0">
      <alignment vertical="center"/>
    </xf>
    <xf numFmtId="0" fontId="10" fillId="0" borderId="0">
      <alignment vertical="center"/>
    </xf>
    <xf numFmtId="0" fontId="41" fillId="6" borderId="0" applyNumberFormat="0" applyBorder="0" applyAlignment="0" applyProtection="0">
      <alignment vertical="center"/>
    </xf>
    <xf numFmtId="0" fontId="0" fillId="0" borderId="0"/>
    <xf numFmtId="0" fontId="10" fillId="0" borderId="0">
      <alignment vertical="center"/>
    </xf>
    <xf numFmtId="0" fontId="41" fillId="6" borderId="0" applyNumberFormat="0" applyBorder="0" applyAlignment="0" applyProtection="0">
      <alignment vertical="center"/>
    </xf>
    <xf numFmtId="0" fontId="30" fillId="0" borderId="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0" fillId="0" borderId="0">
      <alignment vertical="center"/>
    </xf>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0" fontId="75" fillId="54" borderId="23" applyNumberFormat="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9" fontId="0" fillId="0" borderId="0" applyFont="0" applyFill="0" applyBorder="0" applyAlignment="0" applyProtection="0"/>
    <xf numFmtId="0" fontId="41" fillId="6" borderId="0" applyNumberFormat="0" applyBorder="0" applyAlignment="0" applyProtection="0">
      <alignment vertical="center"/>
    </xf>
    <xf numFmtId="0" fontId="0" fillId="0" borderId="0"/>
    <xf numFmtId="9" fontId="0" fillId="0" borderId="0" applyFont="0" applyFill="0" applyBorder="0" applyAlignment="0" applyProtection="0"/>
    <xf numFmtId="0" fontId="43" fillId="11" borderId="0" applyNumberFormat="0" applyBorder="0" applyAlignment="0" applyProtection="0">
      <alignment vertical="center"/>
    </xf>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0" fillId="0" borderId="0"/>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0"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12"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5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67" fillId="0" borderId="0" applyNumberFormat="0" applyFill="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57" fillId="0" borderId="13" applyNumberFormat="0" applyFill="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43" fontId="0" fillId="0" borderId="0" applyFont="0" applyFill="0" applyBorder="0" applyAlignment="0" applyProtection="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43" fontId="0" fillId="0" borderId="0" applyFont="0" applyFill="0" applyBorder="0" applyAlignment="0" applyProtection="0"/>
    <xf numFmtId="0" fontId="0"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28" borderId="0" applyNumberFormat="0" applyBorder="0" applyAlignment="0" applyProtection="0">
      <alignment vertical="center"/>
    </xf>
    <xf numFmtId="0" fontId="3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57" fillId="0" borderId="13" applyNumberFormat="0" applyFill="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67" fillId="0" borderId="0" applyNumberFormat="0" applyFill="0" applyBorder="0" applyAlignment="0" applyProtection="0">
      <alignment vertical="center"/>
    </xf>
    <xf numFmtId="0" fontId="43" fillId="29"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0" fillId="0" borderId="0"/>
    <xf numFmtId="0" fontId="43" fillId="28"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12"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35"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67" fillId="0" borderId="0" applyNumberFormat="0" applyFill="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56"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56"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75" fillId="54" borderId="23" applyNumberFormat="0" applyAlignment="0" applyProtection="0">
      <alignment vertical="center"/>
    </xf>
    <xf numFmtId="0" fontId="43" fillId="28"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3" fillId="28" borderId="0" applyNumberFormat="0" applyBorder="0" applyAlignment="0" applyProtection="0">
      <alignment vertical="center"/>
    </xf>
    <xf numFmtId="0" fontId="43" fillId="55" borderId="0" applyNumberFormat="0" applyBorder="0" applyAlignment="0" applyProtection="0">
      <alignment vertical="center"/>
    </xf>
    <xf numFmtId="0" fontId="43" fillId="11"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75" fillId="54" borderId="23" applyNumberFormat="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2" fillId="0" borderId="8" applyNumberFormat="0" applyFill="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11"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0" fontId="43" fillId="50"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8" borderId="0" applyNumberFormat="0" applyBorder="0" applyAlignment="0" applyProtection="0">
      <alignment vertical="center"/>
    </xf>
    <xf numFmtId="9" fontId="0" fillId="0" borderId="0" applyFont="0" applyFill="0" applyBorder="0" applyAlignment="0" applyProtection="0"/>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57" fillId="0" borderId="13" applyNumberFormat="0" applyFill="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57" fillId="0" borderId="13" applyNumberFormat="0" applyFill="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0" fillId="0" borderId="0"/>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55" fillId="31" borderId="12" applyNumberFormat="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55" fillId="31" borderId="12" applyNumberFormat="0" applyAlignment="0" applyProtection="0">
      <alignment vertical="center"/>
    </xf>
    <xf numFmtId="0" fontId="43" fillId="28" borderId="0" applyNumberFormat="0" applyBorder="0" applyAlignment="0" applyProtection="0">
      <alignment vertical="center"/>
    </xf>
    <xf numFmtId="0" fontId="57" fillId="0" borderId="13" applyNumberFormat="0" applyFill="0" applyAlignment="0" applyProtection="0">
      <alignment vertical="center"/>
    </xf>
    <xf numFmtId="0" fontId="43" fillId="28" borderId="0" applyNumberFormat="0" applyBorder="0" applyAlignment="0" applyProtection="0">
      <alignment vertical="center"/>
    </xf>
    <xf numFmtId="0" fontId="55" fillId="31" borderId="12" applyNumberFormat="0" applyAlignment="0" applyProtection="0">
      <alignment vertical="center"/>
    </xf>
    <xf numFmtId="0" fontId="43" fillId="28" borderId="0" applyNumberFormat="0" applyBorder="0" applyAlignment="0" applyProtection="0">
      <alignment vertical="center"/>
    </xf>
    <xf numFmtId="0" fontId="0" fillId="0" borderId="0"/>
    <xf numFmtId="0" fontId="0" fillId="0" borderId="0"/>
    <xf numFmtId="0" fontId="43" fillId="28" borderId="0" applyNumberFormat="0" applyBorder="0" applyAlignment="0" applyProtection="0">
      <alignment vertical="center"/>
    </xf>
    <xf numFmtId="0" fontId="55" fillId="31" borderId="12" applyNumberFormat="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xf numFmtId="0" fontId="55" fillId="31" borderId="12" applyNumberFormat="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50" fillId="5"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67" fillId="0" borderId="0" applyNumberFormat="0" applyFill="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67" fillId="0" borderId="0" applyNumberFormat="0" applyFill="0" applyBorder="0" applyAlignment="0" applyProtection="0">
      <alignment vertical="center"/>
    </xf>
    <xf numFmtId="0" fontId="43" fillId="29" borderId="0" applyNumberFormat="0" applyBorder="0" applyAlignment="0" applyProtection="0">
      <alignment vertical="center"/>
    </xf>
    <xf numFmtId="0" fontId="43" fillId="55"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67" fillId="0" borderId="0" applyNumberFormat="0" applyFill="0" applyBorder="0" applyAlignment="0" applyProtection="0">
      <alignment vertical="center"/>
    </xf>
    <xf numFmtId="0" fontId="43" fillId="29"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29" borderId="0" applyNumberFormat="0" applyBorder="0" applyAlignment="0" applyProtection="0">
      <alignment vertical="center"/>
    </xf>
    <xf numFmtId="0" fontId="67" fillId="0" borderId="0" applyNumberFormat="0" applyFill="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67" fillId="0" borderId="0" applyNumberFormat="0" applyFill="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67" fillId="0" borderId="0" applyNumberFormat="0" applyFill="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10" fillId="0" borderId="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10" fillId="0" borderId="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12"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176" fontId="80" fillId="0" borderId="0" applyFont="0" applyFill="0" applyBorder="0" applyAlignment="0" applyProtection="0"/>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55"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5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55" borderId="0" applyNumberFormat="0" applyBorder="0" applyAlignment="0" applyProtection="0">
      <alignment vertical="center"/>
    </xf>
    <xf numFmtId="0" fontId="43" fillId="29"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5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29" borderId="0" applyNumberFormat="0" applyBorder="0" applyAlignment="0" applyProtection="0">
      <alignment vertical="center"/>
    </xf>
    <xf numFmtId="0" fontId="43" fillId="55"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55" borderId="0" applyNumberFormat="0" applyBorder="0" applyAlignment="0" applyProtection="0">
      <alignment vertical="center"/>
    </xf>
    <xf numFmtId="0" fontId="43" fillId="29" borderId="0" applyNumberFormat="0" applyBorder="0" applyAlignment="0" applyProtection="0">
      <alignment vertical="center"/>
    </xf>
    <xf numFmtId="0" fontId="43" fillId="5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57" fillId="0" borderId="13" applyNumberFormat="0" applyFill="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9" fontId="0" fillId="0" borderId="0" applyFont="0" applyFill="0" applyBorder="0" applyAlignment="0" applyProtection="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77" fillId="27" borderId="24" applyNumberFormat="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77" fillId="27" borderId="24" applyNumberFormat="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8"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alignment vertical="center"/>
    </xf>
    <xf numFmtId="0" fontId="50" fillId="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alignment vertical="center"/>
    </xf>
    <xf numFmtId="0" fontId="50" fillId="5" borderId="0" applyNumberFormat="0" applyBorder="0" applyAlignment="0" applyProtection="0">
      <alignment vertical="center"/>
    </xf>
    <xf numFmtId="0" fontId="43" fillId="29" borderId="0" applyNumberFormat="0" applyBorder="0" applyAlignment="0" applyProtection="0">
      <alignment vertical="center"/>
    </xf>
    <xf numFmtId="0" fontId="0" fillId="0" borderId="0">
      <alignment vertical="top"/>
    </xf>
    <xf numFmtId="0" fontId="43" fillId="29"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0" fillId="0" borderId="0"/>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0" fillId="0" borderId="0"/>
    <xf numFmtId="0" fontId="0" fillId="0" borderId="0"/>
    <xf numFmtId="0" fontId="43" fillId="29" borderId="0" applyNumberFormat="0" applyBorder="0" applyAlignment="0" applyProtection="0">
      <alignment vertical="center"/>
    </xf>
    <xf numFmtId="0" fontId="0" fillId="0" borderId="0"/>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6"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6"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6"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6" fillId="0" borderId="9" applyNumberFormat="0" applyFill="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1" fillId="32" borderId="14" applyNumberFormat="0" applyFont="0" applyAlignment="0" applyProtection="0">
      <alignment vertical="center"/>
    </xf>
    <xf numFmtId="0" fontId="43" fillId="12" borderId="0" applyNumberFormat="0" applyBorder="0" applyAlignment="0" applyProtection="0">
      <alignment vertical="center"/>
    </xf>
    <xf numFmtId="0" fontId="43" fillId="55" borderId="0" applyNumberFormat="0" applyBorder="0" applyAlignment="0" applyProtection="0">
      <alignment vertical="center"/>
    </xf>
    <xf numFmtId="0" fontId="43" fillId="12" borderId="0" applyNumberFormat="0" applyBorder="0" applyAlignment="0" applyProtection="0">
      <alignment vertical="center"/>
    </xf>
    <xf numFmtId="0" fontId="41" fillId="32" borderId="14" applyNumberFormat="0" applyFont="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1" fillId="32" borderId="14" applyNumberFormat="0" applyFont="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1" fillId="32" borderId="14" applyNumberFormat="0" applyFont="0" applyAlignment="0" applyProtection="0">
      <alignment vertical="center"/>
    </xf>
    <xf numFmtId="0" fontId="43" fillId="12" borderId="0" applyNumberFormat="0" applyBorder="0" applyAlignment="0" applyProtection="0">
      <alignment vertical="center"/>
    </xf>
    <xf numFmtId="0" fontId="46" fillId="0" borderId="0" applyNumberFormat="0" applyFill="0" applyBorder="0" applyAlignment="0" applyProtection="0">
      <alignment vertical="center"/>
    </xf>
    <xf numFmtId="0" fontId="43" fillId="12" borderId="0" applyNumberFormat="0" applyBorder="0" applyAlignment="0" applyProtection="0">
      <alignment vertical="center"/>
    </xf>
    <xf numFmtId="0" fontId="41" fillId="32" borderId="14" applyNumberFormat="0" applyFont="0" applyAlignment="0" applyProtection="0">
      <alignment vertical="center"/>
    </xf>
    <xf numFmtId="0" fontId="43" fillId="12" borderId="0" applyNumberFormat="0" applyBorder="0" applyAlignment="0" applyProtection="0">
      <alignment vertical="center"/>
    </xf>
    <xf numFmtId="0" fontId="41" fillId="32" borderId="14" applyNumberFormat="0" applyFont="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32" borderId="14" applyNumberFormat="0" applyFont="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35"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6" fillId="0" borderId="9" applyNumberFormat="0" applyFill="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43" fontId="0" fillId="0" borderId="0" applyFont="0" applyFill="0" applyBorder="0" applyAlignment="0" applyProtection="0"/>
    <xf numFmtId="0" fontId="46" fillId="0" borderId="9" applyNumberFormat="0" applyFill="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6" fillId="0" borderId="9" applyNumberFormat="0" applyFill="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6" fillId="0" borderId="9" applyNumberFormat="0" applyFill="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32" borderId="14" applyNumberFormat="0" applyFont="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6" fillId="0" borderId="0" applyNumberFormat="0" applyFill="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6" fillId="0" borderId="0" applyNumberFormat="0" applyFill="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4" fillId="0" borderId="0">
      <alignment vertical="center"/>
    </xf>
    <xf numFmtId="0" fontId="44"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2" fillId="0" borderId="8" applyNumberFormat="0" applyFill="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43" fillId="12" borderId="0" applyNumberFormat="0" applyBorder="0" applyAlignment="0" applyProtection="0">
      <alignment vertical="center"/>
    </xf>
    <xf numFmtId="0" fontId="42" fillId="0" borderId="8" applyNumberFormat="0" applyFill="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3" fillId="12" borderId="0" applyNumberFormat="0" applyBorder="0" applyAlignment="0" applyProtection="0">
      <alignment vertical="center"/>
    </xf>
    <xf numFmtId="0" fontId="46" fillId="0" borderId="0" applyNumberFormat="0" applyFill="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1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35"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56"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43" fillId="12" borderId="0" applyNumberFormat="0" applyBorder="0" applyAlignment="0" applyProtection="0">
      <alignment vertical="center"/>
    </xf>
    <xf numFmtId="43" fontId="0" fillId="0" borderId="0" applyFont="0" applyFill="0" applyBorder="0" applyAlignment="0" applyProtection="0"/>
    <xf numFmtId="0" fontId="43" fillId="12" borderId="0" applyNumberFormat="0" applyBorder="0" applyAlignment="0" applyProtection="0">
      <alignment vertical="center"/>
    </xf>
    <xf numFmtId="0" fontId="46" fillId="0" borderId="0" applyNumberFormat="0" applyFill="0" applyBorder="0" applyAlignment="0" applyProtection="0">
      <alignment vertical="center"/>
    </xf>
    <xf numFmtId="0" fontId="43" fillId="12" borderId="0" applyNumberFormat="0" applyBorder="0" applyAlignment="0" applyProtection="0">
      <alignment vertical="center"/>
    </xf>
    <xf numFmtId="43" fontId="0" fillId="0" borderId="0" applyFont="0" applyFill="0" applyBorder="0" applyAlignment="0" applyProtection="0"/>
    <xf numFmtId="0" fontId="43" fillId="12" borderId="0" applyNumberFormat="0" applyBorder="0" applyAlignment="0" applyProtection="0">
      <alignment vertical="center"/>
    </xf>
    <xf numFmtId="0" fontId="0" fillId="0" borderId="0"/>
    <xf numFmtId="0" fontId="0" fillId="0" borderId="0"/>
    <xf numFmtId="0" fontId="43" fillId="12" borderId="0" applyNumberFormat="0" applyBorder="0" applyAlignment="0" applyProtection="0">
      <alignment vertical="center"/>
    </xf>
    <xf numFmtId="43" fontId="0" fillId="0" borderId="0" applyFont="0" applyFill="0" applyBorder="0" applyAlignment="0" applyProtection="0"/>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43" fontId="0" fillId="0" borderId="0" applyFont="0" applyFill="0" applyBorder="0" applyAlignment="0" applyProtection="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9" fontId="0" fillId="0" borderId="0" applyFont="0" applyFill="0" applyBorder="0" applyAlignment="0" applyProtection="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53" fillId="0" borderId="0" applyNumberFormat="0" applyFill="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53" fillId="0" borderId="0" applyNumberFormat="0" applyFill="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53" fillId="0" borderId="0" applyNumberFormat="0" applyFill="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55" fillId="31" borderId="12" applyNumberFormat="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0" fillId="0" borderId="0"/>
    <xf numFmtId="0" fontId="0" fillId="0" borderId="0"/>
    <xf numFmtId="0" fontId="43" fillId="35"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5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76" fillId="54" borderId="24" applyNumberFormat="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55"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43" fillId="26"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6" fillId="0" borderId="9" applyNumberFormat="0" applyFill="0" applyAlignment="0" applyProtection="0">
      <alignment vertical="center"/>
    </xf>
    <xf numFmtId="0" fontId="43" fillId="11" borderId="0" applyNumberFormat="0" applyBorder="0" applyAlignment="0" applyProtection="0">
      <alignment vertical="center"/>
    </xf>
    <xf numFmtId="0" fontId="43" fillId="35" borderId="0" applyNumberFormat="0" applyBorder="0" applyAlignment="0" applyProtection="0">
      <alignment vertical="center"/>
    </xf>
    <xf numFmtId="0" fontId="46" fillId="0" borderId="9" applyNumberFormat="0" applyFill="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2" fillId="0" borderId="8" applyNumberFormat="0" applyFill="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alignment vertical="center"/>
    </xf>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11"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56" borderId="0" applyNumberFormat="0" applyBorder="0" applyAlignment="0" applyProtection="0">
      <alignment vertical="center"/>
    </xf>
    <xf numFmtId="0" fontId="43" fillId="26" borderId="0" applyNumberFormat="0" applyBorder="0" applyAlignment="0" applyProtection="0">
      <alignment vertical="center"/>
    </xf>
    <xf numFmtId="0" fontId="43" fillId="5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67" fillId="0" borderId="0" applyNumberFormat="0" applyFill="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43" fillId="26" borderId="0" applyNumberFormat="0" applyBorder="0" applyAlignment="0" applyProtection="0">
      <alignment vertical="center"/>
    </xf>
    <xf numFmtId="0" fontId="0" fillId="0" borderId="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43" fontId="0" fillId="0" borderId="0" applyFont="0" applyFill="0" applyBorder="0" applyAlignment="0" applyProtection="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32" borderId="14" applyNumberFormat="0" applyFont="0" applyAlignment="0" applyProtection="0">
      <alignment vertical="center"/>
    </xf>
    <xf numFmtId="0" fontId="43" fillId="26" borderId="0" applyNumberFormat="0" applyBorder="0" applyAlignment="0" applyProtection="0">
      <alignment vertical="center"/>
    </xf>
    <xf numFmtId="0" fontId="43" fillId="11"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0" fillId="0" borderId="0"/>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6" fillId="0" borderId="9" applyNumberFormat="0" applyFill="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42" fillId="0" borderId="8" applyNumberFormat="0" applyFill="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6" fillId="0" borderId="9" applyNumberFormat="0" applyFill="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2" fillId="0" borderId="8" applyNumberFormat="0" applyFill="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2" fillId="0" borderId="8" applyNumberFormat="0" applyFill="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56" fillId="24"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75" fillId="54" borderId="23" applyNumberFormat="0" applyAlignment="0" applyProtection="0">
      <alignment vertical="center"/>
    </xf>
    <xf numFmtId="0" fontId="43" fillId="11" borderId="0" applyNumberFormat="0" applyBorder="0" applyAlignment="0" applyProtection="0">
      <alignment vertical="center"/>
    </xf>
    <xf numFmtId="0" fontId="75" fillId="54" borderId="23" applyNumberFormat="0" applyAlignment="0" applyProtection="0">
      <alignment vertical="center"/>
    </xf>
    <xf numFmtId="0" fontId="43" fillId="11" borderId="0" applyNumberFormat="0" applyBorder="0" applyAlignment="0" applyProtection="0">
      <alignment vertical="center"/>
    </xf>
    <xf numFmtId="0" fontId="75" fillId="54" borderId="23" applyNumberFormat="0" applyAlignment="0" applyProtection="0">
      <alignment vertical="center"/>
    </xf>
    <xf numFmtId="0" fontId="43" fillId="11" borderId="0" applyNumberFormat="0" applyBorder="0" applyAlignment="0" applyProtection="0">
      <alignment vertical="center"/>
    </xf>
    <xf numFmtId="0" fontId="0" fillId="0" borderId="0"/>
    <xf numFmtId="9" fontId="0" fillId="0" borderId="0" applyFont="0" applyFill="0" applyBorder="0" applyAlignment="0" applyProtection="0"/>
    <xf numFmtId="0" fontId="43" fillId="11" borderId="0" applyNumberFormat="0" applyBorder="0" applyAlignment="0" applyProtection="0">
      <alignment vertical="center"/>
    </xf>
    <xf numFmtId="0" fontId="75" fillId="54" borderId="23" applyNumberFormat="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57" fillId="0" borderId="13" applyNumberFormat="0" applyFill="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0" fillId="0" borderId="0"/>
    <xf numFmtId="9" fontId="0" fillId="0" borderId="0" applyFont="0" applyFill="0" applyBorder="0" applyAlignment="0" applyProtection="0"/>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9" fontId="0" fillId="0" borderId="0" applyFont="0" applyFill="0" applyBorder="0" applyAlignment="0" applyProtection="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xf numFmtId="0" fontId="0"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applyNumberFormat="0" applyFill="0" applyBorder="0" applyAlignment="0" applyProtection="0"/>
    <xf numFmtId="38" fontId="80" fillId="0" borderId="0" applyFont="0" applyFill="0" applyBorder="0" applyAlignment="0" applyProtection="0"/>
    <xf numFmtId="0" fontId="0" fillId="0" borderId="0"/>
    <xf numFmtId="0" fontId="0" fillId="0" borderId="0"/>
    <xf numFmtId="0" fontId="0" fillId="0" borderId="0"/>
    <xf numFmtId="40" fontId="80" fillId="0" borderId="0" applyFont="0" applyFill="0" applyBorder="0" applyAlignment="0" applyProtection="0"/>
    <xf numFmtId="0" fontId="0" fillId="0" borderId="0"/>
    <xf numFmtId="178" fontId="8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77" fillId="27" borderId="24" applyNumberFormat="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76" fillId="54" borderId="24" applyNumberFormat="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46" fillId="0" borderId="9" applyNumberFormat="0" applyFill="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75" fillId="54" borderId="23" applyNumberFormat="0" applyAlignment="0" applyProtection="0">
      <alignment vertical="center"/>
    </xf>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alignment vertical="center"/>
    </xf>
    <xf numFmtId="0" fontId="0" fillId="0" borderId="0"/>
    <xf numFmtId="9" fontId="0" fillId="0" borderId="0" applyFont="0" applyFill="0" applyBorder="0" applyAlignment="0" applyProtection="0"/>
    <xf numFmtId="9" fontId="0" fillId="0" borderId="0" applyFont="0" applyFill="0" applyBorder="0" applyAlignment="0" applyProtection="0"/>
    <xf numFmtId="0" fontId="76" fillId="54" borderId="24" applyNumberFormat="0" applyAlignment="0" applyProtection="0">
      <alignment vertical="center"/>
    </xf>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77" fillId="27" borderId="24" applyNumberFormat="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42" fillId="0" borderId="8" applyNumberFormat="0" applyFill="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43" fillId="8"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73" fillId="0" borderId="21" applyNumberFormat="0" applyFill="0" applyAlignment="0" applyProtection="0">
      <alignment vertical="center"/>
    </xf>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0" fillId="0" borderId="0"/>
    <xf numFmtId="0" fontId="0" fillId="0" borderId="0">
      <alignment vertical="center"/>
    </xf>
    <xf numFmtId="0" fontId="0" fillId="0" borderId="0"/>
    <xf numFmtId="9" fontId="0" fillId="0" borderId="0" applyFont="0" applyFill="0" applyBorder="0" applyAlignment="0" applyProtection="0"/>
    <xf numFmtId="0" fontId="0" fillId="0" borderId="0">
      <alignment vertical="center"/>
    </xf>
    <xf numFmtId="0" fontId="0" fillId="0" borderId="0"/>
    <xf numFmtId="0" fontId="46" fillId="0" borderId="9" applyNumberFormat="0" applyFill="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alignment vertical="center"/>
    </xf>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42" fillId="0" borderId="8" applyNumberFormat="0" applyFill="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alignment vertical="top"/>
    </xf>
    <xf numFmtId="0" fontId="0" fillId="0" borderId="0">
      <alignment vertical="top"/>
    </xf>
    <xf numFmtId="9" fontId="0" fillId="0" borderId="0" applyFont="0" applyFill="0" applyBorder="0" applyAlignment="0" applyProtection="0"/>
    <xf numFmtId="9" fontId="0" fillId="0" borderId="0" applyFont="0" applyFill="0" applyBorder="0" applyAlignment="0" applyProtection="0"/>
    <xf numFmtId="0" fontId="0" fillId="0" borderId="0">
      <alignment vertical="top"/>
    </xf>
    <xf numFmtId="0" fontId="0" fillId="0" borderId="0">
      <alignment vertical="top"/>
    </xf>
    <xf numFmtId="0" fontId="0" fillId="0" borderId="0"/>
    <xf numFmtId="0" fontId="0" fillId="0" borderId="0"/>
    <xf numFmtId="9" fontId="0" fillId="0" borderId="0" applyFont="0" applyFill="0" applyBorder="0" applyAlignment="0" applyProtection="0"/>
    <xf numFmtId="0" fontId="0" fillId="0" borderId="0">
      <alignment vertical="top"/>
    </xf>
    <xf numFmtId="0" fontId="0" fillId="0" borderId="0">
      <alignment vertical="top"/>
    </xf>
    <xf numFmtId="0" fontId="0" fillId="0" borderId="0"/>
    <xf numFmtId="0" fontId="0" fillId="0" borderId="0"/>
    <xf numFmtId="0" fontId="46" fillId="0" borderId="9" applyNumberFormat="0" applyFill="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xf numFmtId="43" fontId="0" fillId="0" borderId="0" applyFont="0" applyFill="0" applyBorder="0" applyAlignment="0" applyProtection="0"/>
    <xf numFmtId="0" fontId="0" fillId="0" borderId="0">
      <alignment vertical="top"/>
    </xf>
    <xf numFmtId="0" fontId="0" fillId="0" borderId="0">
      <alignment vertical="top"/>
    </xf>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43" fontId="0" fillId="0" borderId="0" applyFont="0" applyFill="0" applyBorder="0" applyAlignment="0" applyProtection="0"/>
    <xf numFmtId="0" fontId="0" fillId="0" borderId="0">
      <alignment vertical="top"/>
    </xf>
    <xf numFmtId="0" fontId="0" fillId="0" borderId="0">
      <alignment vertical="top"/>
    </xf>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42" fillId="0" borderId="8" applyNumberFormat="0" applyFill="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32" borderId="14" applyNumberFormat="0" applyFont="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xf numFmtId="0" fontId="0" fillId="0" borderId="0"/>
    <xf numFmtId="0" fontId="0" fillId="0" borderId="0"/>
    <xf numFmtId="0" fontId="0" fillId="0" borderId="0"/>
    <xf numFmtId="0" fontId="46" fillId="0" borderId="9" applyNumberFormat="0" applyFill="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42" fillId="0" borderId="8" applyNumberFormat="0" applyFill="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43" fillId="26"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79"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79" fillId="0" borderId="0"/>
    <xf numFmtId="0" fontId="46" fillId="0" borderId="9" applyNumberFormat="0" applyFill="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46" fillId="0" borderId="9" applyNumberFormat="0" applyFill="0" applyAlignment="0" applyProtection="0">
      <alignment vertical="center"/>
    </xf>
    <xf numFmtId="9" fontId="0" fillId="0" borderId="0" applyFont="0" applyFill="0" applyBorder="0" applyAlignment="0" applyProtection="0"/>
    <xf numFmtId="0" fontId="46" fillId="0" borderId="9" applyNumberFormat="0" applyFill="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77" fillId="27" borderId="24" applyNumberFormat="0" applyAlignment="0" applyProtection="0">
      <alignment vertical="center"/>
    </xf>
    <xf numFmtId="9" fontId="0" fillId="0" borderId="0" applyFont="0" applyFill="0" applyBorder="0" applyAlignment="0" applyProtection="0"/>
    <xf numFmtId="0" fontId="77" fillId="27" borderId="24" applyNumberFormat="0" applyAlignment="0" applyProtection="0">
      <alignment vertical="center"/>
    </xf>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0" fillId="0" borderId="0"/>
    <xf numFmtId="0" fontId="0" fillId="0" borderId="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57" fillId="0" borderId="13" applyNumberFormat="0" applyFill="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32" borderId="14" applyNumberFormat="0" applyFont="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57" fillId="0" borderId="13" applyNumberFormat="0" applyFill="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6" fillId="0" borderId="9"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57" fillId="0" borderId="13"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73" fillId="0" borderId="21"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56" fillId="24" borderId="0" applyNumberFormat="0" applyBorder="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56" fillId="24" borderId="0" applyNumberFormat="0" applyBorder="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53" fillId="0" borderId="0" applyNumberFormat="0" applyFill="0" applyBorder="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0" fillId="0" borderId="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75" fillId="54" borderId="23" applyNumberFormat="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75" fillId="54" borderId="23" applyNumberFormat="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75" fillId="54" borderId="23" applyNumberFormat="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75" fillId="54" borderId="23" applyNumberFormat="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75" fillId="54" borderId="23" applyNumberFormat="0" applyAlignment="0" applyProtection="0">
      <alignment vertical="center"/>
    </xf>
    <xf numFmtId="0" fontId="42" fillId="0" borderId="8" applyNumberFormat="0" applyFill="0" applyAlignment="0" applyProtection="0">
      <alignment vertical="center"/>
    </xf>
    <xf numFmtId="0" fontId="75" fillId="54" borderId="23" applyNumberFormat="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3" fillId="35" borderId="0" applyNumberFormat="0" applyBorder="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3" fillId="35" borderId="0" applyNumberFormat="0" applyBorder="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54" fillId="30" borderId="0" applyNumberFormat="0" applyBorder="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0" fillId="0" borderId="0"/>
    <xf numFmtId="0" fontId="0" fillId="0" borderId="0"/>
    <xf numFmtId="0" fontId="42" fillId="0" borderId="8" applyNumberFormat="0" applyFill="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alignment vertical="top"/>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alignment vertical="top"/>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alignment vertical="top"/>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alignment vertical="top"/>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alignment vertical="top"/>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73" fillId="0" borderId="21"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0" fillId="0" borderId="0"/>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44" fillId="0" borderId="0">
      <alignment vertical="center"/>
    </xf>
    <xf numFmtId="0" fontId="44" fillId="0" borderId="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10" fillId="0" borderId="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46" fillId="0" borderId="0" applyNumberFormat="0" applyFill="0" applyBorder="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10" fillId="0" borderId="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0" fillId="0" borderId="0"/>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0" fillId="0" borderId="0"/>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77" fillId="27" borderId="24" applyNumberFormat="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3" fillId="50" borderId="0" applyNumberFormat="0" applyBorder="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0" fillId="0" borderId="0"/>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0" fillId="0" borderId="0"/>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55" fillId="31" borderId="12" applyNumberFormat="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43" fontId="0" fillId="0" borderId="0" applyFont="0" applyFill="0" applyBorder="0" applyAlignment="0" applyProtection="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53" fillId="0" borderId="0" applyNumberFormat="0" applyFill="0" applyBorder="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0" applyNumberFormat="0" applyFill="0" applyBorder="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55" fillId="31" borderId="12" applyNumberFormat="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0" fillId="0" borderId="0"/>
    <xf numFmtId="0" fontId="0" fillId="0" borderId="0"/>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43" fontId="0" fillId="0" borderId="0" applyFont="0" applyFill="0" applyBorder="0" applyAlignment="0" applyProtection="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53" fillId="0" borderId="0" applyNumberFormat="0" applyFill="0" applyBorder="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53" fillId="0" borderId="0" applyNumberFormat="0" applyFill="0" applyBorder="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73" fillId="0" borderId="21"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52" fillId="0" borderId="11"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43" fontId="0" fillId="0" borderId="0" applyFont="0" applyFill="0" applyBorder="0" applyAlignment="0" applyProtection="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4" fillId="30"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3" fillId="56"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76" fillId="54" borderId="24" applyNumberFormat="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56" fillId="24"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43" fontId="78" fillId="0" borderId="0" applyFont="0" applyFill="0" applyBorder="0" applyAlignment="0" applyProtection="0"/>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76" fillId="54" borderId="24"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43" fontId="0" fillId="0" borderId="0" applyFont="0" applyFill="0" applyBorder="0" applyAlignment="0" applyProtection="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0" fillId="0" borderId="0"/>
    <xf numFmtId="0" fontId="0" fillId="0" borderId="0"/>
    <xf numFmtId="0" fontId="0" fillId="0" borderId="0"/>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0" fillId="0" borderId="0"/>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0" fillId="0" borderId="0"/>
    <xf numFmtId="0" fontId="0" fillId="0" borderId="0"/>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0" fillId="0" borderId="0"/>
    <xf numFmtId="0" fontId="50" fillId="5" borderId="0" applyNumberFormat="0" applyBorder="0" applyAlignment="0" applyProtection="0">
      <alignment vertical="center"/>
    </xf>
    <xf numFmtId="0" fontId="0" fillId="0" borderId="0"/>
    <xf numFmtId="0" fontId="50" fillId="5" borderId="0" applyNumberFormat="0" applyBorder="0" applyAlignment="0" applyProtection="0">
      <alignment vertical="center"/>
    </xf>
    <xf numFmtId="0" fontId="0" fillId="0" borderId="0"/>
    <xf numFmtId="0" fontId="50" fillId="5" borderId="0" applyNumberFormat="0" applyBorder="0" applyAlignment="0" applyProtection="0">
      <alignment vertical="center"/>
    </xf>
    <xf numFmtId="0" fontId="0" fillId="0" borderId="0"/>
    <xf numFmtId="0" fontId="50" fillId="5" borderId="0" applyNumberFormat="0" applyBorder="0" applyAlignment="0" applyProtection="0">
      <alignment vertical="center"/>
    </xf>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43" fillId="50" borderId="0" applyNumberFormat="0" applyBorder="0" applyAlignment="0" applyProtection="0">
      <alignment vertical="center"/>
    </xf>
    <xf numFmtId="0" fontId="50" fillId="5" borderId="0" applyNumberFormat="0" applyBorder="0" applyAlignment="0" applyProtection="0">
      <alignment vertical="center"/>
    </xf>
    <xf numFmtId="0" fontId="43" fillId="50" borderId="0" applyNumberFormat="0" applyBorder="0" applyAlignment="0" applyProtection="0">
      <alignment vertical="center"/>
    </xf>
    <xf numFmtId="0" fontId="5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0" fillId="0" borderId="0"/>
    <xf numFmtId="0" fontId="30" fillId="0" borderId="0">
      <alignment vertical="center"/>
    </xf>
    <xf numFmtId="0" fontId="10" fillId="0" borderId="0">
      <alignment vertical="center"/>
    </xf>
    <xf numFmtId="0" fontId="0" fillId="0" borderId="0"/>
    <xf numFmtId="0" fontId="30" fillId="0" borderId="0">
      <alignment vertical="center"/>
    </xf>
    <xf numFmtId="0" fontId="10" fillId="0" borderId="0">
      <alignment vertical="center"/>
    </xf>
    <xf numFmtId="0" fontId="0" fillId="0" borderId="0"/>
    <xf numFmtId="0" fontId="0" fillId="0" borderId="0"/>
    <xf numFmtId="0" fontId="30" fillId="0" borderId="0">
      <alignment vertical="center"/>
    </xf>
    <xf numFmtId="0" fontId="10" fillId="0" borderId="0">
      <alignment vertical="center"/>
    </xf>
    <xf numFmtId="0" fontId="0" fillId="0" borderId="0"/>
    <xf numFmtId="0" fontId="0" fillId="0" borderId="0"/>
    <xf numFmtId="0" fontId="30" fillId="0" borderId="0">
      <alignment vertical="center"/>
    </xf>
    <xf numFmtId="0" fontId="10" fillId="0" borderId="0">
      <alignment vertical="center"/>
    </xf>
    <xf numFmtId="0" fontId="0" fillId="0" borderId="0"/>
    <xf numFmtId="0" fontId="0" fillId="0" borderId="0"/>
    <xf numFmtId="0" fontId="30" fillId="0" borderId="0">
      <alignment vertical="center"/>
    </xf>
    <xf numFmtId="0" fontId="1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30" fillId="0" borderId="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0" fillId="0" borderId="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43" fillId="56" borderId="0" applyNumberFormat="0" applyBorder="0" applyAlignment="0" applyProtection="0">
      <alignment vertical="center"/>
    </xf>
    <xf numFmtId="0" fontId="50" fillId="5" borderId="0" applyNumberFormat="0" applyBorder="0" applyAlignment="0" applyProtection="0">
      <alignment vertical="center"/>
    </xf>
    <xf numFmtId="0" fontId="43" fillId="56"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0" fillId="0" borderId="0"/>
    <xf numFmtId="0" fontId="77" fillId="27" borderId="24" applyNumberFormat="0" applyAlignment="0" applyProtection="0">
      <alignment vertical="center"/>
    </xf>
    <xf numFmtId="0" fontId="0" fillId="0" borderId="0"/>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32" borderId="14" applyNumberFormat="0" applyFont="0" applyAlignment="0" applyProtection="0">
      <alignment vertical="center"/>
    </xf>
    <xf numFmtId="0" fontId="0" fillId="0" borderId="0"/>
    <xf numFmtId="0" fontId="41"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0" fillId="0" borderId="0"/>
    <xf numFmtId="0" fontId="0" fillId="0" borderId="0"/>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top"/>
    </xf>
    <xf numFmtId="0" fontId="0" fillId="0" borderId="0"/>
    <xf numFmtId="0" fontId="0" fillId="0" borderId="0"/>
    <xf numFmtId="0" fontId="0" fillId="0" borderId="0"/>
    <xf numFmtId="0" fontId="0" fillId="0" borderId="0">
      <alignment vertical="top"/>
    </xf>
    <xf numFmtId="0" fontId="0" fillId="0" borderId="0"/>
    <xf numFmtId="0" fontId="0" fillId="0" borderId="0"/>
    <xf numFmtId="0" fontId="0" fillId="0" borderId="0"/>
    <xf numFmtId="0" fontId="0" fillId="0" borderId="0">
      <alignment vertical="top"/>
    </xf>
    <xf numFmtId="0" fontId="0" fillId="0" borderId="0">
      <alignment vertical="top"/>
    </xf>
    <xf numFmtId="0" fontId="0" fillId="0" borderId="0"/>
    <xf numFmtId="0" fontId="0" fillId="0" borderId="0"/>
    <xf numFmtId="0" fontId="0" fillId="0" borderId="0"/>
    <xf numFmtId="0" fontId="0" fillId="0" borderId="0">
      <alignment vertical="top"/>
    </xf>
    <xf numFmtId="0" fontId="0" fillId="0" borderId="0"/>
    <xf numFmtId="0" fontId="0" fillId="0" borderId="0"/>
    <xf numFmtId="0" fontId="0" fillId="0" borderId="0"/>
    <xf numFmtId="0" fontId="0"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0">
      <alignment vertical="center"/>
    </xf>
    <xf numFmtId="0" fontId="44" fillId="0" borderId="0">
      <alignment vertical="center"/>
    </xf>
    <xf numFmtId="0" fontId="0" fillId="0" borderId="0"/>
    <xf numFmtId="0" fontId="44" fillId="0" borderId="0">
      <alignment vertical="center"/>
    </xf>
    <xf numFmtId="0" fontId="44" fillId="0" borderId="0">
      <alignment vertical="center"/>
    </xf>
    <xf numFmtId="0" fontId="0" fillId="0" borderId="0"/>
    <xf numFmtId="0" fontId="44" fillId="0" borderId="0">
      <alignment vertical="center"/>
    </xf>
    <xf numFmtId="0" fontId="44" fillId="0" borderId="0">
      <alignment vertical="center"/>
    </xf>
    <xf numFmtId="0" fontId="0" fillId="0" borderId="0"/>
    <xf numFmtId="0" fontId="44" fillId="0" borderId="0">
      <alignment vertical="center"/>
    </xf>
    <xf numFmtId="0" fontId="44" fillId="0" borderId="0">
      <alignment vertical="center"/>
    </xf>
    <xf numFmtId="0" fontId="0" fillId="0" borderId="0"/>
    <xf numFmtId="0" fontId="44" fillId="0" borderId="0">
      <alignment vertical="center"/>
    </xf>
    <xf numFmtId="0" fontId="44" fillId="0" borderId="0">
      <alignment vertical="center"/>
    </xf>
    <xf numFmtId="0" fontId="0" fillId="0" borderId="0"/>
    <xf numFmtId="0" fontId="44" fillId="0" borderId="0">
      <alignment vertical="center"/>
    </xf>
    <xf numFmtId="0" fontId="44" fillId="0" borderId="0">
      <alignment vertical="center"/>
    </xf>
    <xf numFmtId="0" fontId="0" fillId="0" borderId="0"/>
    <xf numFmtId="0" fontId="44" fillId="0" borderId="0">
      <alignment vertical="center"/>
    </xf>
    <xf numFmtId="0" fontId="4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0" fillId="0" borderId="0"/>
    <xf numFmtId="0" fontId="43" fillId="56" borderId="0" applyNumberFormat="0" applyBorder="0" applyAlignment="0" applyProtection="0">
      <alignment vertical="center"/>
    </xf>
    <xf numFmtId="0" fontId="0" fillId="0" borderId="0"/>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44" fillId="0" borderId="0">
      <alignment vertical="center"/>
    </xf>
    <xf numFmtId="0" fontId="44"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4" fillId="0" borderId="0">
      <alignment vertical="center"/>
    </xf>
    <xf numFmtId="0" fontId="44" fillId="0" borderId="0">
      <alignment vertical="center"/>
    </xf>
    <xf numFmtId="0" fontId="0" fillId="0" borderId="0"/>
    <xf numFmtId="0" fontId="44" fillId="0" borderId="0">
      <alignment vertical="center"/>
    </xf>
    <xf numFmtId="0" fontId="44" fillId="0" borderId="0">
      <alignment vertical="center"/>
    </xf>
    <xf numFmtId="0" fontId="0" fillId="0" borderId="0"/>
    <xf numFmtId="0" fontId="44" fillId="0" borderId="0">
      <alignment vertical="center"/>
    </xf>
    <xf numFmtId="0" fontId="0" fillId="0" borderId="0"/>
    <xf numFmtId="0" fontId="44" fillId="0" borderId="0">
      <alignment vertical="center"/>
    </xf>
    <xf numFmtId="0" fontId="0" fillId="0" borderId="0"/>
    <xf numFmtId="0" fontId="4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32" borderId="14" applyNumberFormat="0" applyFont="0" applyAlignment="0" applyProtection="0">
      <alignment vertical="center"/>
    </xf>
    <xf numFmtId="0" fontId="0" fillId="0" borderId="0"/>
    <xf numFmtId="0" fontId="41" fillId="32" borderId="14" applyNumberFormat="0" applyFont="0" applyAlignment="0" applyProtection="0">
      <alignment vertical="center"/>
    </xf>
    <xf numFmtId="0" fontId="0" fillId="0" borderId="0"/>
    <xf numFmtId="0" fontId="0" fillId="0" borderId="0"/>
    <xf numFmtId="0" fontId="41"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32" borderId="14" applyNumberFormat="0" applyFont="0" applyAlignment="0" applyProtection="0">
      <alignment vertical="center"/>
    </xf>
    <xf numFmtId="0" fontId="0" fillId="0" borderId="0"/>
    <xf numFmtId="0" fontId="41" fillId="32" borderId="14" applyNumberFormat="0" applyFont="0" applyAlignment="0" applyProtection="0">
      <alignment vertical="center"/>
    </xf>
    <xf numFmtId="0" fontId="0" fillId="0" borderId="0"/>
    <xf numFmtId="0" fontId="41"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top"/>
    </xf>
    <xf numFmtId="0" fontId="0" fillId="0" borderId="0">
      <alignment vertical="top"/>
    </xf>
    <xf numFmtId="0" fontId="0" fillId="0" borderId="0"/>
    <xf numFmtId="0" fontId="0" fillId="0" borderId="0"/>
    <xf numFmtId="0" fontId="0" fillId="0" borderId="0">
      <alignment vertical="top"/>
    </xf>
    <xf numFmtId="0" fontId="0" fillId="0" borderId="0">
      <alignment vertical="top"/>
    </xf>
    <xf numFmtId="0" fontId="0" fillId="0" borderId="0"/>
    <xf numFmtId="0" fontId="0" fillId="0" borderId="0"/>
    <xf numFmtId="0" fontId="0" fillId="0" borderId="0">
      <alignment vertical="top"/>
    </xf>
    <xf numFmtId="0" fontId="0"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9" fillId="0" borderId="0"/>
    <xf numFmtId="0" fontId="52" fillId="0" borderId="11" applyNumberFormat="0" applyFill="0" applyAlignment="0" applyProtection="0">
      <alignment vertical="center"/>
    </xf>
    <xf numFmtId="0" fontId="79" fillId="0" borderId="0"/>
    <xf numFmtId="0" fontId="0" fillId="0" borderId="0"/>
    <xf numFmtId="0" fontId="79" fillId="0" borderId="0"/>
    <xf numFmtId="0" fontId="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9" fillId="0" borderId="0"/>
    <xf numFmtId="0" fontId="79" fillId="0" borderId="0"/>
    <xf numFmtId="0" fontId="43" fillId="35" borderId="0" applyNumberFormat="0" applyBorder="0" applyAlignment="0" applyProtection="0">
      <alignment vertical="center"/>
    </xf>
    <xf numFmtId="0" fontId="0" fillId="0" borderId="0"/>
    <xf numFmtId="0" fontId="79" fillId="0" borderId="0"/>
    <xf numFmtId="0" fontId="43" fillId="35" borderId="0" applyNumberFormat="0" applyBorder="0" applyAlignment="0" applyProtection="0">
      <alignment vertical="center"/>
    </xf>
    <xf numFmtId="0" fontId="0" fillId="0" borderId="0"/>
    <xf numFmtId="0" fontId="79" fillId="0" borderId="0"/>
    <xf numFmtId="0" fontId="79" fillId="0" borderId="0"/>
    <xf numFmtId="0" fontId="79" fillId="0" borderId="0"/>
    <xf numFmtId="0" fontId="79" fillId="0" borderId="0"/>
    <xf numFmtId="0" fontId="79" fillId="0" borderId="0"/>
    <xf numFmtId="0" fontId="7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0" fillId="0" borderId="0"/>
    <xf numFmtId="0" fontId="0" fillId="0" borderId="0"/>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43" fillId="26"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76" fillId="54" borderId="24" applyNumberFormat="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0" fillId="0" borderId="0"/>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76" fillId="54" borderId="24" applyNumberFormat="0" applyAlignment="0" applyProtection="0">
      <alignment vertical="center"/>
    </xf>
    <xf numFmtId="0" fontId="0" fillId="0" borderId="0"/>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0" fillId="0" borderId="0"/>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0" fillId="0" borderId="0"/>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0" fillId="0" borderId="0"/>
    <xf numFmtId="0" fontId="0" fillId="0" borderId="0"/>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43" fillId="8" borderId="0" applyNumberFormat="0" applyBorder="0" applyAlignment="0" applyProtection="0">
      <alignment vertical="center"/>
    </xf>
    <xf numFmtId="0" fontId="0" fillId="0" borderId="0"/>
    <xf numFmtId="0" fontId="43" fillId="8" borderId="0" applyNumberFormat="0" applyBorder="0" applyAlignment="0" applyProtection="0">
      <alignment vertical="center"/>
    </xf>
    <xf numFmtId="0" fontId="0" fillId="0" borderId="0"/>
    <xf numFmtId="0" fontId="43" fillId="8" borderId="0" applyNumberFormat="0" applyBorder="0" applyAlignment="0" applyProtection="0">
      <alignment vertical="center"/>
    </xf>
    <xf numFmtId="0" fontId="0" fillId="0" borderId="0"/>
    <xf numFmtId="0" fontId="43" fillId="8" borderId="0" applyNumberFormat="0" applyBorder="0" applyAlignment="0" applyProtection="0">
      <alignment vertical="center"/>
    </xf>
    <xf numFmtId="0" fontId="0" fillId="0" borderId="0"/>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0" fillId="0" borderId="0"/>
    <xf numFmtId="0" fontId="73" fillId="0" borderId="21" applyNumberFormat="0" applyFill="0" applyAlignment="0" applyProtection="0">
      <alignment vertical="center"/>
    </xf>
    <xf numFmtId="0" fontId="0" fillId="0" borderId="0"/>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52" fillId="0" borderId="11" applyNumberFormat="0" applyFill="0" applyAlignment="0" applyProtection="0">
      <alignment vertical="center"/>
    </xf>
    <xf numFmtId="0" fontId="10" fillId="0" borderId="0">
      <alignment vertical="center"/>
    </xf>
    <xf numFmtId="0" fontId="52" fillId="0" borderId="11" applyNumberFormat="0" applyFill="0" applyAlignment="0" applyProtection="0">
      <alignment vertical="center"/>
    </xf>
    <xf numFmtId="0" fontId="10" fillId="0" borderId="0">
      <alignment vertical="center"/>
    </xf>
    <xf numFmtId="0" fontId="52" fillId="0" borderId="11" applyNumberFormat="0" applyFill="0" applyAlignment="0" applyProtection="0">
      <alignment vertical="center"/>
    </xf>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0" fillId="0" borderId="0">
      <alignment vertical="center"/>
    </xf>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10" fillId="0" borderId="0">
      <alignment vertical="center"/>
    </xf>
    <xf numFmtId="0" fontId="43" fillId="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top"/>
    </xf>
    <xf numFmtId="0" fontId="0" fillId="0" borderId="0">
      <alignment vertical="top"/>
    </xf>
    <xf numFmtId="0" fontId="0"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0" fillId="0" borderId="0"/>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3"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77" fillId="27" borderId="24" applyNumberFormat="0" applyAlignment="0" applyProtection="0">
      <alignment vertical="center"/>
    </xf>
    <xf numFmtId="0" fontId="0" fillId="0" borderId="0">
      <alignment vertical="center"/>
    </xf>
    <xf numFmtId="0" fontId="77" fillId="27" borderId="2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0">
      <alignment vertical="center"/>
    </xf>
    <xf numFmtId="0" fontId="0" fillId="0" borderId="0"/>
    <xf numFmtId="0" fontId="44" fillId="0" borderId="0">
      <alignment vertical="center"/>
    </xf>
    <xf numFmtId="0" fontId="0"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30" fillId="0" borderId="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75" fillId="54" borderId="23"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5" fillId="54" borderId="23" applyNumberFormat="0" applyAlignment="0" applyProtection="0">
      <alignment vertical="center"/>
    </xf>
    <xf numFmtId="0" fontId="0" fillId="0" borderId="0"/>
    <xf numFmtId="0" fontId="75" fillId="54" borderId="23" applyNumberFormat="0" applyAlignment="0" applyProtection="0">
      <alignment vertical="center"/>
    </xf>
    <xf numFmtId="0" fontId="0" fillId="0" borderId="0"/>
    <xf numFmtId="0" fontId="75" fillId="54" borderId="23" applyNumberFormat="0" applyAlignment="0" applyProtection="0">
      <alignment vertical="center"/>
    </xf>
    <xf numFmtId="0" fontId="0" fillId="0" borderId="0"/>
    <xf numFmtId="0" fontId="75" fillId="54" borderId="23" applyNumberFormat="0" applyAlignment="0" applyProtection="0">
      <alignment vertical="center"/>
    </xf>
    <xf numFmtId="0" fontId="0" fillId="0" borderId="0"/>
    <xf numFmtId="0" fontId="75" fillId="54" borderId="23" applyNumberFormat="0" applyAlignment="0" applyProtection="0">
      <alignment vertical="center"/>
    </xf>
    <xf numFmtId="0" fontId="0" fillId="0" borderId="0"/>
    <xf numFmtId="0" fontId="0" fillId="0" borderId="0"/>
    <xf numFmtId="0" fontId="75" fillId="54" borderId="23" applyNumberFormat="0" applyAlignment="0" applyProtection="0">
      <alignment vertical="center"/>
    </xf>
    <xf numFmtId="0" fontId="0" fillId="0" borderId="0"/>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43" fillId="5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76" fillId="54" borderId="24" applyNumberFormat="0" applyAlignment="0" applyProtection="0">
      <alignment vertical="center"/>
    </xf>
    <xf numFmtId="0" fontId="0" fillId="0" borderId="0"/>
    <xf numFmtId="0" fontId="76" fillId="54" borderId="24"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0" fillId="0" borderId="0">
      <alignment vertical="center"/>
    </xf>
    <xf numFmtId="0" fontId="43"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5" borderId="0" applyNumberFormat="0" applyBorder="0" applyAlignment="0" applyProtection="0">
      <alignment vertical="center"/>
    </xf>
    <xf numFmtId="0" fontId="0" fillId="0" borderId="0"/>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6" fillId="0" borderId="0"/>
    <xf numFmtId="0" fontId="0" fillId="0" borderId="0"/>
    <xf numFmtId="0" fontId="0" fillId="0" borderId="0" applyNumberFormat="0" applyFill="0" applyBorder="0" applyAlignment="0" applyProtection="0"/>
    <xf numFmtId="0" fontId="0" fillId="0" borderId="0"/>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0" fillId="0" borderId="0"/>
    <xf numFmtId="0" fontId="0" fillId="0" borderId="0"/>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0" fillId="0" borderId="0"/>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52" fillId="0" borderId="11" applyNumberFormat="0" applyFill="0" applyAlignment="0" applyProtection="0">
      <alignment vertical="center"/>
    </xf>
    <xf numFmtId="0" fontId="54" fillId="30" borderId="0" applyNumberFormat="0" applyBorder="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0" fillId="0" borderId="0"/>
    <xf numFmtId="0" fontId="43" fillId="56" borderId="0" applyNumberFormat="0" applyBorder="0" applyAlignment="0" applyProtection="0">
      <alignment vertical="center"/>
    </xf>
    <xf numFmtId="0" fontId="0" fillId="0" borderId="0"/>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76" fillId="54"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0" fillId="0" borderId="0"/>
    <xf numFmtId="0" fontId="55" fillId="31" borderId="12" applyNumberFormat="0" applyAlignment="0" applyProtection="0">
      <alignment vertical="center"/>
    </xf>
    <xf numFmtId="0" fontId="0" fillId="0" borderId="0"/>
    <xf numFmtId="0" fontId="55" fillId="31" borderId="12" applyNumberFormat="0" applyAlignment="0" applyProtection="0">
      <alignment vertical="center"/>
    </xf>
    <xf numFmtId="0" fontId="0" fillId="0" borderId="0"/>
    <xf numFmtId="0" fontId="55" fillId="31" borderId="12" applyNumberFormat="0" applyAlignment="0" applyProtection="0">
      <alignment vertical="center"/>
    </xf>
    <xf numFmtId="0" fontId="0" fillId="0" borderId="0"/>
    <xf numFmtId="0" fontId="55" fillId="31" borderId="12" applyNumberFormat="0" applyAlignment="0" applyProtection="0">
      <alignment vertical="center"/>
    </xf>
    <xf numFmtId="0" fontId="0" fillId="0" borderId="0"/>
    <xf numFmtId="0" fontId="55" fillId="31" borderId="12" applyNumberFormat="0" applyAlignment="0" applyProtection="0">
      <alignment vertical="center"/>
    </xf>
    <xf numFmtId="0" fontId="0" fillId="0" borderId="0"/>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0" borderId="0"/>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55" fillId="31" borderId="12" applyNumberFormat="0" applyAlignment="0" applyProtection="0">
      <alignment vertical="center"/>
    </xf>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0" fillId="0" borderId="0"/>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0" borderId="0"/>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32" borderId="14" applyNumberFormat="0" applyFont="0" applyAlignment="0" applyProtection="0">
      <alignment vertical="center"/>
    </xf>
    <xf numFmtId="0" fontId="53" fillId="0" borderId="0" applyNumberFormat="0" applyFill="0" applyBorder="0" applyAlignment="0" applyProtection="0">
      <alignment vertical="center"/>
    </xf>
    <xf numFmtId="0" fontId="0" fillId="32" borderId="14" applyNumberFormat="0" applyFont="0" applyAlignment="0" applyProtection="0">
      <alignment vertical="center"/>
    </xf>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0" fillId="0" borderId="0"/>
    <xf numFmtId="0" fontId="73" fillId="0" borderId="21" applyNumberFormat="0" applyFill="0" applyAlignment="0" applyProtection="0">
      <alignment vertical="center"/>
    </xf>
    <xf numFmtId="0" fontId="0" fillId="0" borderId="0"/>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0" fillId="0" borderId="0"/>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0" fillId="0" borderId="0"/>
    <xf numFmtId="0" fontId="0" fillId="0" borderId="0"/>
    <xf numFmtId="0" fontId="0" fillId="0" borderId="0"/>
    <xf numFmtId="41" fontId="78"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44" fillId="0" borderId="0" applyFont="0" applyFill="0" applyBorder="0" applyAlignment="0" applyProtection="0">
      <alignment vertical="center"/>
    </xf>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43" fillId="56"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0" fillId="0" borderId="0"/>
    <xf numFmtId="0" fontId="0" fillId="0" borderId="0"/>
    <xf numFmtId="0" fontId="43" fillId="56" borderId="0" applyNumberFormat="0" applyBorder="0" applyAlignment="0" applyProtection="0">
      <alignment vertical="center"/>
    </xf>
    <xf numFmtId="0" fontId="0" fillId="0" borderId="0"/>
    <xf numFmtId="0" fontId="0" fillId="0" borderId="0"/>
    <xf numFmtId="0" fontId="43" fillId="56" borderId="0" applyNumberFormat="0" applyBorder="0" applyAlignment="0" applyProtection="0">
      <alignment vertical="center"/>
    </xf>
    <xf numFmtId="0" fontId="0" fillId="0" borderId="0"/>
    <xf numFmtId="0" fontId="0" fillId="0" borderId="0"/>
    <xf numFmtId="0" fontId="43" fillId="56" borderId="0" applyNumberFormat="0" applyBorder="0" applyAlignment="0" applyProtection="0">
      <alignment vertical="center"/>
    </xf>
    <xf numFmtId="0" fontId="0" fillId="0" borderId="0"/>
    <xf numFmtId="0" fontId="0" fillId="0" borderId="0"/>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54" fillId="30"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0" fillId="0" borderId="0"/>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xf numFmtId="0" fontId="43" fillId="26"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0" fillId="0" borderId="0"/>
    <xf numFmtId="0" fontId="0" fillId="0" borderId="0"/>
    <xf numFmtId="0" fontId="0" fillId="0" borderId="0"/>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55" borderId="0" applyNumberFormat="0" applyBorder="0" applyAlignment="0" applyProtection="0">
      <alignment vertical="center"/>
    </xf>
    <xf numFmtId="0" fontId="0" fillId="0" borderId="0"/>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26" borderId="0" applyNumberFormat="0" applyBorder="0" applyAlignment="0" applyProtection="0">
      <alignment vertical="center"/>
    </xf>
    <xf numFmtId="0" fontId="43" fillId="55" borderId="0" applyNumberFormat="0" applyBorder="0" applyAlignment="0" applyProtection="0">
      <alignment vertical="center"/>
    </xf>
    <xf numFmtId="0" fontId="43" fillId="26" borderId="0" applyNumberFormat="0" applyBorder="0" applyAlignment="0" applyProtection="0">
      <alignment vertical="center"/>
    </xf>
    <xf numFmtId="0" fontId="43" fillId="55" borderId="0" applyNumberFormat="0" applyBorder="0" applyAlignment="0" applyProtection="0">
      <alignment vertical="center"/>
    </xf>
    <xf numFmtId="0" fontId="43" fillId="26" borderId="0" applyNumberFormat="0" applyBorder="0" applyAlignment="0" applyProtection="0">
      <alignment vertical="center"/>
    </xf>
    <xf numFmtId="0" fontId="43" fillId="55" borderId="0" applyNumberFormat="0" applyBorder="0" applyAlignment="0" applyProtection="0">
      <alignment vertical="center"/>
    </xf>
    <xf numFmtId="0" fontId="0" fillId="0" borderId="0"/>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43" fillId="55" borderId="0" applyNumberFormat="0" applyBorder="0" applyAlignment="0" applyProtection="0">
      <alignment vertical="center"/>
    </xf>
    <xf numFmtId="0" fontId="77" fillId="27" borderId="24" applyNumberFormat="0" applyAlignment="0" applyProtection="0">
      <alignment vertical="center"/>
    </xf>
    <xf numFmtId="0" fontId="43" fillId="55" borderId="0" applyNumberFormat="0" applyBorder="0" applyAlignment="0" applyProtection="0">
      <alignment vertical="center"/>
    </xf>
    <xf numFmtId="0" fontId="77" fillId="27" borderId="24" applyNumberFormat="0" applyAlignment="0" applyProtection="0">
      <alignment vertical="center"/>
    </xf>
    <xf numFmtId="0" fontId="43" fillId="55" borderId="0" applyNumberFormat="0" applyBorder="0" applyAlignment="0" applyProtection="0">
      <alignment vertical="center"/>
    </xf>
    <xf numFmtId="0" fontId="77" fillId="27" borderId="24" applyNumberFormat="0" applyAlignment="0" applyProtection="0">
      <alignment vertical="center"/>
    </xf>
    <xf numFmtId="0" fontId="43" fillId="55" borderId="0" applyNumberFormat="0" applyBorder="0" applyAlignment="0" applyProtection="0">
      <alignment vertical="center"/>
    </xf>
    <xf numFmtId="0" fontId="77" fillId="27" borderId="24" applyNumberFormat="0" applyAlignment="0" applyProtection="0">
      <alignment vertical="center"/>
    </xf>
    <xf numFmtId="0" fontId="43" fillId="55" borderId="0" applyNumberFormat="0" applyBorder="0" applyAlignment="0" applyProtection="0">
      <alignment vertical="center"/>
    </xf>
    <xf numFmtId="0" fontId="0" fillId="0" borderId="0"/>
    <xf numFmtId="0" fontId="43" fillId="55" borderId="0" applyNumberFormat="0" applyBorder="0" applyAlignment="0" applyProtection="0">
      <alignment vertical="center"/>
    </xf>
    <xf numFmtId="0" fontId="0" fillId="0" borderId="0"/>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43" fillId="56" borderId="0" applyNumberFormat="0" applyBorder="0" applyAlignment="0" applyProtection="0">
      <alignment vertical="center"/>
    </xf>
    <xf numFmtId="0" fontId="0" fillId="0" borderId="0"/>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xf numFmtId="0" fontId="0" fillId="0" borderId="0"/>
    <xf numFmtId="0" fontId="0" fillId="0" borderId="0"/>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54" fillId="30" borderId="0" applyNumberFormat="0" applyBorder="0" applyAlignment="0" applyProtection="0">
      <alignment vertical="center"/>
    </xf>
    <xf numFmtId="0" fontId="43" fillId="50" borderId="0" applyNumberFormat="0" applyBorder="0" applyAlignment="0" applyProtection="0">
      <alignment vertical="center"/>
    </xf>
    <xf numFmtId="0" fontId="54" fillId="30"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30" fillId="0" borderId="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0" fillId="0" borderId="0"/>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43" fillId="26"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30" fillId="0" borderId="0">
      <alignment vertical="center"/>
    </xf>
    <xf numFmtId="0" fontId="43"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0" fillId="0" borderId="0"/>
    <xf numFmtId="0" fontId="0" fillId="0" borderId="0"/>
    <xf numFmtId="0" fontId="75" fillId="54" borderId="23" applyNumberFormat="0" applyAlignment="0" applyProtection="0">
      <alignment vertical="center"/>
    </xf>
    <xf numFmtId="0" fontId="0" fillId="0" borderId="0"/>
    <xf numFmtId="0" fontId="75" fillId="54" borderId="23" applyNumberFormat="0" applyAlignment="0" applyProtection="0">
      <alignment vertical="center"/>
    </xf>
    <xf numFmtId="0" fontId="0" fillId="0" borderId="0"/>
    <xf numFmtId="0" fontId="75" fillId="54" borderId="23" applyNumberFormat="0" applyAlignment="0" applyProtection="0">
      <alignment vertical="center"/>
    </xf>
    <xf numFmtId="0" fontId="0" fillId="0" borderId="0"/>
    <xf numFmtId="0" fontId="75" fillId="54" borderId="23" applyNumberFormat="0" applyAlignment="0" applyProtection="0">
      <alignment vertical="center"/>
    </xf>
    <xf numFmtId="0" fontId="0" fillId="0" borderId="0"/>
    <xf numFmtId="0" fontId="0" fillId="0" borderId="0"/>
    <xf numFmtId="0" fontId="75" fillId="54" borderId="23" applyNumberFormat="0" applyAlignment="0" applyProtection="0">
      <alignment vertical="center"/>
    </xf>
    <xf numFmtId="0" fontId="0" fillId="0" borderId="0"/>
    <xf numFmtId="0" fontId="0" fillId="0" borderId="0"/>
    <xf numFmtId="0" fontId="75" fillId="54" borderId="23" applyNumberFormat="0" applyAlignment="0" applyProtection="0">
      <alignment vertical="center"/>
    </xf>
    <xf numFmtId="0" fontId="0" fillId="0" borderId="0"/>
    <xf numFmtId="0" fontId="0" fillId="0" borderId="0"/>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0" fillId="0" borderId="0"/>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54" fillId="30" borderId="0" applyNumberFormat="0" applyBorder="0" applyAlignment="0" applyProtection="0">
      <alignment vertical="center"/>
    </xf>
    <xf numFmtId="0" fontId="75" fillId="54" borderId="23" applyNumberFormat="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54" fillId="30" borderId="0" applyNumberFormat="0" applyBorder="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41" fillId="32" borderId="14" applyNumberFormat="0" applyFont="0" applyAlignment="0" applyProtection="0">
      <alignment vertical="center"/>
    </xf>
    <xf numFmtId="0" fontId="0" fillId="0" borderId="0"/>
    <xf numFmtId="0" fontId="41" fillId="32" borderId="14" applyNumberFormat="0" applyFont="0" applyAlignment="0" applyProtection="0">
      <alignment vertical="center"/>
    </xf>
    <xf numFmtId="0" fontId="0" fillId="0" borderId="0"/>
    <xf numFmtId="0" fontId="41" fillId="32" borderId="14" applyNumberFormat="0" applyFont="0" applyAlignment="0" applyProtection="0">
      <alignment vertical="center"/>
    </xf>
    <xf numFmtId="0" fontId="0" fillId="0" borderId="0"/>
    <xf numFmtId="0" fontId="41" fillId="32" borderId="14" applyNumberFormat="0" applyFont="0" applyAlignment="0" applyProtection="0">
      <alignment vertical="center"/>
    </xf>
    <xf numFmtId="0" fontId="0" fillId="0" borderId="0"/>
    <xf numFmtId="0" fontId="0" fillId="0" borderId="0"/>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41"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5" fillId="54" borderId="23" applyNumberFormat="0" applyAlignment="0" applyProtection="0">
      <alignment vertical="center"/>
    </xf>
    <xf numFmtId="0" fontId="75" fillId="54"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77" fillId="27" borderId="24" applyNumberFormat="0" applyAlignment="0" applyProtection="0">
      <alignment vertical="center"/>
    </xf>
    <xf numFmtId="0" fontId="0" fillId="0" borderId="0"/>
    <xf numFmtId="0" fontId="0" fillId="0" borderId="0"/>
    <xf numFmtId="0" fontId="0" fillId="0" borderId="0"/>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0" borderId="0"/>
    <xf numFmtId="0" fontId="0" fillId="32" borderId="14" applyNumberFormat="0" applyFont="0" applyAlignment="0" applyProtection="0">
      <alignment vertical="center"/>
    </xf>
    <xf numFmtId="0" fontId="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0" fillId="0" borderId="0"/>
    <xf numFmtId="0" fontId="0" fillId="0" borderId="0"/>
    <xf numFmtId="0" fontId="30" fillId="0" borderId="0"/>
    <xf numFmtId="0" fontId="30" fillId="0" borderId="0"/>
    <xf numFmtId="0" fontId="30" fillId="0" borderId="0"/>
    <xf numFmtId="0" fontId="30" fillId="0" borderId="0"/>
    <xf numFmtId="0" fontId="30" fillId="0" borderId="0"/>
    <xf numFmtId="0" fontId="0" fillId="0" borderId="0"/>
    <xf numFmtId="0" fontId="41" fillId="32" borderId="14" applyNumberFormat="0" applyFont="0" applyAlignment="0" applyProtection="0">
      <alignment vertical="center"/>
    </xf>
    <xf numFmtId="0" fontId="41" fillId="32" borderId="14" applyNumberFormat="0" applyFont="0" applyAlignment="0" applyProtection="0">
      <alignment vertical="center"/>
    </xf>
    <xf numFmtId="0" fontId="41" fillId="32" borderId="14" applyNumberFormat="0" applyFont="0" applyAlignment="0" applyProtection="0">
      <alignment vertical="center"/>
    </xf>
    <xf numFmtId="0" fontId="41"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32"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32" borderId="14" applyNumberFormat="0" applyFont="0" applyAlignment="0" applyProtection="0">
      <alignment vertical="center"/>
    </xf>
    <xf numFmtId="0" fontId="41" fillId="32" borderId="14" applyNumberFormat="0" applyFont="0" applyAlignment="0" applyProtection="0">
      <alignment vertical="center"/>
    </xf>
    <xf numFmtId="0" fontId="41" fillId="32" borderId="14" applyNumberFormat="0" applyFont="0" applyAlignment="0" applyProtection="0">
      <alignment vertical="center"/>
    </xf>
    <xf numFmtId="0" fontId="41" fillId="32" borderId="14" applyNumberFormat="0" applyFont="0" applyAlignment="0" applyProtection="0">
      <alignment vertical="center"/>
    </xf>
    <xf numFmtId="0" fontId="0" fillId="0" borderId="0"/>
  </cellStyleXfs>
  <cellXfs count="154">
    <xf numFmtId="0" fontId="0" fillId="0" borderId="0" xfId="0">
      <alignment vertical="center"/>
    </xf>
    <xf numFmtId="0" fontId="1" fillId="0" borderId="0" xfId="16053" applyFont="1" applyAlignment="1">
      <alignment horizontal="center" vertical="center" wrapText="1"/>
    </xf>
    <xf numFmtId="0" fontId="1" fillId="0" borderId="0" xfId="16053" applyFont="1" applyAlignment="1">
      <alignment horizontal="center" vertical="center"/>
    </xf>
    <xf numFmtId="0" fontId="2" fillId="0" borderId="1" xfId="16053" applyFont="1" applyBorder="1" applyAlignment="1">
      <alignment horizontal="center" vertical="center" wrapText="1"/>
    </xf>
    <xf numFmtId="0" fontId="3" fillId="0" borderId="1" xfId="16053" applyFont="1" applyBorder="1" applyAlignment="1">
      <alignment horizontal="center" vertical="center" wrapText="1"/>
    </xf>
    <xf numFmtId="0" fontId="2" fillId="0" borderId="1" xfId="16053" applyFont="1" applyBorder="1" applyAlignment="1">
      <alignment horizontal="center" vertical="center"/>
    </xf>
    <xf numFmtId="0" fontId="3" fillId="0" borderId="1" xfId="16053" applyFont="1" applyBorder="1" applyAlignment="1">
      <alignment horizontal="center" vertical="center"/>
    </xf>
    <xf numFmtId="0" fontId="2" fillId="0" borderId="1" xfId="16053" applyFont="1" applyBorder="1" applyAlignment="1">
      <alignment vertical="center"/>
    </xf>
    <xf numFmtId="0" fontId="4" fillId="0" borderId="1" xfId="16053" applyFont="1" applyBorder="1"/>
    <xf numFmtId="2" fontId="3" fillId="0" borderId="1" xfId="16053" applyNumberFormat="1" applyFont="1" applyBorder="1" applyAlignment="1">
      <alignment horizontal="center" vertical="center"/>
    </xf>
    <xf numFmtId="0" fontId="5" fillId="0" borderId="1" xfId="16053" applyFont="1" applyBorder="1"/>
    <xf numFmtId="0" fontId="0" fillId="0" borderId="0" xfId="0" applyFont="1" applyFill="1" applyAlignment="1">
      <alignment horizontal="center" vertical="center"/>
    </xf>
    <xf numFmtId="0" fontId="0" fillId="0" borderId="0" xfId="0" applyFont="1" applyFill="1">
      <alignment vertical="center"/>
    </xf>
    <xf numFmtId="0" fontId="6" fillId="0" borderId="0" xfId="0" applyFont="1" applyFill="1" applyAlignment="1">
      <alignment horizontal="center" vertical="center"/>
    </xf>
    <xf numFmtId="0" fontId="0" fillId="0" borderId="2" xfId="0" applyFont="1" applyFill="1" applyBorder="1" applyAlignment="1">
      <alignment horizontal="left"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xf>
    <xf numFmtId="179"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0" xfId="0" applyFont="1" applyFill="1" applyProtection="1">
      <alignment vertical="center"/>
      <protection locked="0"/>
    </xf>
    <xf numFmtId="10" fontId="0" fillId="0"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179" fontId="0" fillId="0" borderId="0" xfId="0" applyNumberFormat="1" applyFont="1" applyFill="1" applyBorder="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179" fontId="0" fillId="0" borderId="0" xfId="0" applyNumberFormat="1" applyFont="1" applyFill="1" applyAlignment="1">
      <alignment horizontal="center" vertical="center"/>
    </xf>
    <xf numFmtId="179" fontId="7" fillId="0" borderId="1" xfId="0" applyNumberFormat="1" applyFont="1" applyFill="1" applyBorder="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9" fontId="0" fillId="0" borderId="1" xfId="0" applyNumberFormat="1" applyFont="1" applyFill="1" applyBorder="1" applyAlignment="1">
      <alignment horizontal="center" vertical="center"/>
    </xf>
    <xf numFmtId="49" fontId="0" fillId="0" borderId="1" xfId="0" applyNumberFormat="1" applyFont="1" applyFill="1" applyBorder="1" applyAlignment="1" applyProtection="1">
      <alignment horizontal="center" vertical="center"/>
    </xf>
    <xf numFmtId="49" fontId="0" fillId="0" borderId="1" xfId="0" applyNumberFormat="1" applyFont="1" applyFill="1" applyBorder="1" applyAlignment="1">
      <alignment horizontal="center" vertical="center"/>
    </xf>
    <xf numFmtId="182" fontId="0" fillId="0" borderId="1" xfId="0" applyNumberFormat="1" applyFont="1" applyFill="1" applyBorder="1" applyAlignment="1">
      <alignment horizontal="center" vertical="center"/>
    </xf>
    <xf numFmtId="0" fontId="10" fillId="0" borderId="0" xfId="0" applyFont="1" applyFill="1" applyAlignment="1">
      <alignment horizontal="left"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179" fontId="7" fillId="0" borderId="0" xfId="0" applyNumberFormat="1" applyFont="1" applyFill="1" applyAlignment="1">
      <alignment horizontal="center" vertical="center"/>
    </xf>
    <xf numFmtId="0" fontId="12" fillId="0" borderId="0" xfId="20345" applyFont="1" applyFill="1" applyAlignment="1">
      <alignment horizontal="center" vertical="center"/>
    </xf>
    <xf numFmtId="0" fontId="13"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 xfId="0" applyFont="1" applyFill="1" applyBorder="1" applyAlignment="1">
      <alignment horizontal="left" vertical="center"/>
    </xf>
    <xf numFmtId="179" fontId="11" fillId="0" borderId="0" xfId="0" applyNumberFormat="1" applyFont="1" applyFill="1" applyBorder="1" applyAlignment="1">
      <alignment horizontal="right" vertical="center" wrapText="1"/>
    </xf>
    <xf numFmtId="179" fontId="11" fillId="0" borderId="3" xfId="0" applyNumberFormat="1" applyFont="1" applyFill="1" applyBorder="1" applyAlignment="1">
      <alignment horizontal="left" vertical="center" wrapText="1"/>
    </xf>
    <xf numFmtId="179" fontId="11" fillId="0" borderId="1" xfId="0" applyNumberFormat="1" applyFont="1" applyFill="1" applyBorder="1" applyAlignment="1">
      <alignment horizontal="center" vertical="center" wrapText="1"/>
    </xf>
    <xf numFmtId="177" fontId="11" fillId="0" borderId="4" xfId="0" applyNumberFormat="1" applyFont="1" applyFill="1" applyBorder="1" applyAlignment="1">
      <alignment horizontal="center" vertical="center"/>
    </xf>
    <xf numFmtId="10" fontId="11" fillId="0" borderId="1"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14"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182" fontId="9" fillId="0" borderId="1" xfId="0" applyNumberFormat="1" applyFont="1" applyFill="1" applyBorder="1" applyAlignment="1">
      <alignment horizontal="center" vertical="center" wrapText="1"/>
    </xf>
    <xf numFmtId="0" fontId="14" fillId="0" borderId="0" xfId="0" applyFont="1" applyFill="1" applyAlignment="1">
      <alignment horizontal="center" vertical="center"/>
    </xf>
    <xf numFmtId="17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1" xfId="0" applyFont="1" applyFill="1" applyBorder="1" applyAlignment="1">
      <alignment horizontal="right" vertical="center"/>
    </xf>
    <xf numFmtId="179" fontId="17" fillId="0" borderId="1" xfId="0" applyNumberFormat="1" applyFont="1" applyFill="1" applyBorder="1" applyAlignment="1">
      <alignment horizontal="right" vertical="center"/>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1" xfId="0" applyFont="1" applyFill="1" applyBorder="1" applyAlignment="1">
      <alignment horizontal="right" vertical="center"/>
    </xf>
    <xf numFmtId="179" fontId="16" fillId="0" borderId="1"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right" vertical="center"/>
    </xf>
    <xf numFmtId="179" fontId="2" fillId="0" borderId="1" xfId="0" applyNumberFormat="1" applyFont="1" applyFill="1" applyBorder="1" applyAlignment="1">
      <alignment horizontal="right" vertical="center"/>
    </xf>
    <xf numFmtId="0" fontId="18" fillId="0" borderId="1" xfId="0" applyFont="1" applyFill="1" applyBorder="1" applyAlignment="1">
      <alignment horizontal="center" vertical="center"/>
    </xf>
    <xf numFmtId="0" fontId="18" fillId="0" borderId="1" xfId="0" applyFont="1" applyFill="1" applyBorder="1" applyAlignment="1">
      <alignment horizontal="left" vertical="center"/>
    </xf>
    <xf numFmtId="182" fontId="18" fillId="0" borderId="1" xfId="0" applyNumberFormat="1" applyFont="1" applyFill="1" applyBorder="1" applyAlignment="1">
      <alignment horizontal="right" vertical="center"/>
    </xf>
    <xf numFmtId="179" fontId="18" fillId="0" borderId="1" xfId="0" applyNumberFormat="1" applyFont="1" applyFill="1" applyBorder="1" applyAlignment="1">
      <alignment horizontal="right" vertical="center"/>
    </xf>
    <xf numFmtId="182" fontId="0" fillId="0" borderId="0" xfId="0" applyNumberFormat="1" applyFont="1" applyFill="1">
      <alignment vertical="center"/>
    </xf>
    <xf numFmtId="0" fontId="19" fillId="0" borderId="0" xfId="0" applyFont="1" applyFill="1" applyAlignment="1">
      <alignment horizontal="center" vertical="center"/>
    </xf>
    <xf numFmtId="0" fontId="0" fillId="0" borderId="0" xfId="0" applyFont="1" applyAlignment="1">
      <alignment horizontal="lef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182" fontId="20" fillId="0" borderId="1" xfId="0" applyNumberFormat="1" applyFont="1" applyFill="1" applyBorder="1" applyAlignment="1">
      <alignment horizontal="center" vertical="center" wrapText="1"/>
    </xf>
    <xf numFmtId="180" fontId="22" fillId="0" borderId="6" xfId="0" applyNumberFormat="1" applyFont="1" applyFill="1" applyBorder="1" applyAlignment="1">
      <alignment horizontal="center" vertical="center" wrapText="1"/>
    </xf>
    <xf numFmtId="0" fontId="19" fillId="0" borderId="6" xfId="0" applyFont="1" applyFill="1" applyBorder="1" applyAlignment="1">
      <alignment horizontal="left" vertical="center" wrapText="1"/>
    </xf>
    <xf numFmtId="0" fontId="23" fillId="0" borderId="1" xfId="0" applyFont="1" applyFill="1" applyBorder="1" applyAlignment="1">
      <alignment horizontal="center" vertical="center"/>
    </xf>
    <xf numFmtId="0" fontId="19" fillId="0" borderId="6" xfId="0" applyFont="1" applyFill="1" applyBorder="1" applyAlignment="1">
      <alignment horizontal="center" vertical="center" wrapText="1"/>
    </xf>
    <xf numFmtId="179" fontId="19" fillId="0" borderId="6" xfId="0" applyNumberFormat="1" applyFont="1" applyFill="1" applyBorder="1" applyAlignment="1">
      <alignment horizontal="right" vertical="center" wrapText="1"/>
    </xf>
    <xf numFmtId="49" fontId="24" fillId="0" borderId="1" xfId="15100" applyNumberFormat="1" applyFont="1" applyBorder="1" applyAlignment="1">
      <alignment horizontal="center" vertical="center"/>
    </xf>
    <xf numFmtId="0" fontId="24" fillId="0" borderId="1" xfId="15100" applyFont="1" applyBorder="1" applyAlignment="1">
      <alignment horizontal="left" vertical="center"/>
    </xf>
    <xf numFmtId="0" fontId="0" fillId="0" borderId="5" xfId="0" applyFont="1" applyFill="1" applyBorder="1" applyAlignment="1">
      <alignment horizontal="left" vertical="center"/>
    </xf>
    <xf numFmtId="0" fontId="25" fillId="0" borderId="1" xfId="9998" applyFont="1" applyBorder="1" applyAlignment="1">
      <alignment horizontal="center" vertical="center"/>
    </xf>
    <xf numFmtId="181" fontId="25" fillId="0" borderId="3" xfId="9998" applyNumberFormat="1" applyFont="1" applyBorder="1" applyAlignment="1">
      <alignment horizontal="center" vertical="center"/>
    </xf>
    <xf numFmtId="182" fontId="0" fillId="0" borderId="1" xfId="0" applyNumberFormat="1" applyFont="1" applyFill="1" applyBorder="1">
      <alignment vertical="center"/>
    </xf>
    <xf numFmtId="179" fontId="19" fillId="0" borderId="1" xfId="0" applyNumberFormat="1" applyFont="1" applyFill="1" applyBorder="1">
      <alignment vertical="center"/>
    </xf>
    <xf numFmtId="49" fontId="26" fillId="0" borderId="1" xfId="15100" applyNumberFormat="1" applyFont="1" applyBorder="1" applyAlignment="1">
      <alignment horizontal="center" vertical="center"/>
    </xf>
    <xf numFmtId="0" fontId="26" fillId="0" borderId="1" xfId="15100" applyFont="1" applyBorder="1" applyAlignment="1">
      <alignment horizontal="left" vertical="center"/>
    </xf>
    <xf numFmtId="0" fontId="27" fillId="0" borderId="1" xfId="9998" applyFont="1" applyBorder="1" applyAlignment="1">
      <alignment horizontal="center" vertical="center"/>
    </xf>
    <xf numFmtId="179" fontId="27" fillId="0" borderId="3" xfId="9998" applyNumberFormat="1" applyFont="1" applyBorder="1" applyAlignment="1">
      <alignment horizontal="center" vertical="center"/>
    </xf>
    <xf numFmtId="179" fontId="0" fillId="0" borderId="1" xfId="0" applyNumberFormat="1" applyFont="1" applyFill="1" applyBorder="1">
      <alignment vertical="center"/>
    </xf>
    <xf numFmtId="0" fontId="0" fillId="0" borderId="5" xfId="0" applyFont="1" applyFill="1" applyBorder="1" applyAlignment="1">
      <alignment horizontal="left" vertical="center" wrapText="1"/>
    </xf>
    <xf numFmtId="179" fontId="28" fillId="0" borderId="1" xfId="9998" applyNumberFormat="1" applyFont="1" applyBorder="1" applyAlignment="1">
      <alignment horizontal="center" vertical="center"/>
    </xf>
    <xf numFmtId="0" fontId="19" fillId="0" borderId="5" xfId="0" applyFont="1" applyFill="1" applyBorder="1" applyAlignment="1">
      <alignment horizontal="left" vertical="center"/>
    </xf>
    <xf numFmtId="179" fontId="29" fillId="0" borderId="3" xfId="9998" applyNumberFormat="1" applyFont="1" applyBorder="1" applyAlignment="1">
      <alignment horizontal="center" vertical="center"/>
    </xf>
    <xf numFmtId="179" fontId="28" fillId="0" borderId="3" xfId="9998" applyNumberFormat="1" applyFont="1" applyBorder="1" applyAlignment="1">
      <alignment horizontal="center" vertical="center"/>
    </xf>
    <xf numFmtId="0" fontId="27" fillId="0" borderId="1" xfId="15100" applyFont="1" applyBorder="1" applyAlignment="1">
      <alignment horizontal="left" vertical="center"/>
    </xf>
    <xf numFmtId="179" fontId="30" fillId="0" borderId="1" xfId="9998" applyNumberFormat="1" applyFont="1" applyBorder="1" applyAlignment="1">
      <alignment horizontal="center" vertical="center"/>
    </xf>
    <xf numFmtId="0" fontId="0" fillId="0" borderId="1" xfId="0" applyFont="1" applyFill="1" applyBorder="1" applyAlignment="1">
      <alignment horizontal="left" vertical="center"/>
    </xf>
    <xf numFmtId="179" fontId="27" fillId="0" borderId="1" xfId="9998" applyNumberFormat="1" applyFont="1" applyBorder="1" applyAlignment="1">
      <alignment horizontal="center" vertical="center"/>
    </xf>
    <xf numFmtId="179" fontId="25" fillId="0" borderId="1" xfId="9998" applyNumberFormat="1" applyFont="1" applyBorder="1" applyAlignment="1">
      <alignment horizontal="center" vertical="center"/>
    </xf>
    <xf numFmtId="0" fontId="26" fillId="2" borderId="1" xfId="15100" applyFont="1" applyFill="1" applyBorder="1" applyAlignment="1">
      <alignment horizontal="left" vertical="center"/>
    </xf>
    <xf numFmtId="0" fontId="26" fillId="0" borderId="1" xfId="9998" applyFont="1" applyBorder="1" applyAlignment="1">
      <alignment horizontal="center" vertical="center"/>
    </xf>
    <xf numFmtId="0" fontId="19" fillId="0" borderId="0" xfId="0" applyFont="1">
      <alignment vertical="center"/>
    </xf>
    <xf numFmtId="0" fontId="0"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31" fillId="0" borderId="0" xfId="0" applyFont="1" applyAlignment="1">
      <alignment horizontal="center" vertical="center"/>
    </xf>
    <xf numFmtId="0" fontId="6" fillId="0" borderId="1" xfId="0" applyFont="1" applyBorder="1" applyAlignment="1">
      <alignment horizontal="center" vertical="center" wrapText="1"/>
    </xf>
    <xf numFmtId="0" fontId="0" fillId="0" borderId="0" xfId="0" applyFont="1" applyAlignment="1">
      <alignment horizontal="center" vertical="center"/>
    </xf>
    <xf numFmtId="0" fontId="19" fillId="0" borderId="1" xfId="0" applyFont="1" applyBorder="1" applyAlignment="1">
      <alignment horizontal="center" vertical="center" wrapText="1"/>
    </xf>
    <xf numFmtId="179" fontId="19" fillId="0" borderId="1" xfId="0" applyNumberFormat="1" applyFont="1" applyBorder="1" applyAlignment="1">
      <alignment horizontal="right" vertical="center" wrapText="1"/>
    </xf>
    <xf numFmtId="0" fontId="19" fillId="0" borderId="1" xfId="0" applyFont="1" applyBorder="1" applyAlignment="1">
      <alignment horizontal="left" vertical="center" wrapText="1"/>
    </xf>
    <xf numFmtId="0" fontId="19" fillId="0" borderId="0" xfId="0" applyFont="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9" fontId="19" fillId="0" borderId="1" xfId="0" applyNumberFormat="1" applyFont="1" applyBorder="1" applyAlignment="1">
      <alignment horizontal="center" vertical="center" wrapText="1"/>
    </xf>
    <xf numFmtId="179" fontId="0" fillId="0" borderId="1" xfId="0" applyNumberFormat="1" applyFont="1" applyBorder="1" applyAlignment="1">
      <alignment horizontal="right" vertical="center" wrapText="1"/>
    </xf>
    <xf numFmtId="0" fontId="0" fillId="0" borderId="1" xfId="0" applyBorder="1">
      <alignment vertical="center"/>
    </xf>
    <xf numFmtId="0" fontId="19" fillId="0" borderId="1" xfId="0" applyFont="1" applyBorder="1">
      <alignment vertical="center"/>
    </xf>
    <xf numFmtId="179" fontId="19" fillId="0" borderId="1" xfId="0" applyNumberFormat="1" applyFont="1" applyBorder="1" applyAlignment="1">
      <alignment horizontal="right" vertical="center"/>
    </xf>
    <xf numFmtId="0" fontId="19" fillId="0" borderId="1" xfId="0" applyFont="1" applyBorder="1" applyAlignment="1">
      <alignment horizontal="left" vertical="center"/>
    </xf>
    <xf numFmtId="0" fontId="17" fillId="0" borderId="0" xfId="0" applyFont="1" applyFill="1" applyBorder="1" applyAlignment="1">
      <alignment horizontal="justify" vertical="center"/>
    </xf>
    <xf numFmtId="0" fontId="32" fillId="0" borderId="0" xfId="0" applyFont="1" applyFill="1" applyBorder="1" applyAlignment="1">
      <alignment horizontal="justify" vertical="center"/>
    </xf>
    <xf numFmtId="0" fontId="16" fillId="0" borderId="0" xfId="0" applyFont="1" applyFill="1" applyBorder="1" applyAlignment="1">
      <alignment horizontal="justify" vertical="center"/>
    </xf>
    <xf numFmtId="0" fontId="33" fillId="3" borderId="0" xfId="0" applyFont="1" applyFill="1" applyBorder="1" applyAlignment="1">
      <alignment horizontal="center" vertical="center" wrapText="1"/>
    </xf>
    <xf numFmtId="0" fontId="34" fillId="0" borderId="0" xfId="0" applyFont="1" applyBorder="1" applyAlignment="1">
      <alignment horizontal="center" vertical="center"/>
    </xf>
    <xf numFmtId="0" fontId="35" fillId="3" borderId="0" xfId="0" applyFont="1" applyFill="1" applyAlignment="1">
      <alignment horizontal="center" vertical="center"/>
    </xf>
    <xf numFmtId="0" fontId="35" fillId="3" borderId="0" xfId="0" applyFont="1" applyFill="1" applyAlignment="1">
      <alignment horizontal="center" wrapText="1"/>
    </xf>
    <xf numFmtId="0" fontId="0" fillId="0" borderId="0" xfId="0" applyAlignment="1"/>
    <xf numFmtId="0" fontId="16" fillId="3" borderId="0" xfId="0" applyFont="1" applyFill="1" applyAlignment="1">
      <alignment horizontal="left" wrapText="1"/>
    </xf>
    <xf numFmtId="0" fontId="36" fillId="3" borderId="0" xfId="0" applyFont="1" applyFill="1" applyAlignment="1">
      <alignment horizontal="left" wrapText="1"/>
    </xf>
    <xf numFmtId="0" fontId="37" fillId="3" borderId="0" xfId="0" applyFont="1" applyFill="1" applyAlignment="1">
      <alignment horizontal="left" wrapText="1"/>
    </xf>
    <xf numFmtId="0" fontId="38" fillId="0" borderId="0" xfId="0" applyFont="1" applyAlignment="1"/>
    <xf numFmtId="179" fontId="37" fillId="3" borderId="0" xfId="0" applyNumberFormat="1" applyFont="1" applyFill="1" applyAlignment="1">
      <alignment horizontal="center" wrapText="1"/>
    </xf>
    <xf numFmtId="0" fontId="37" fillId="3" borderId="0" xfId="0" applyFont="1" applyFill="1" applyBorder="1" applyAlignment="1">
      <alignment horizontal="left" wrapText="1"/>
    </xf>
    <xf numFmtId="0" fontId="16" fillId="3" borderId="0" xfId="0" applyFont="1" applyFill="1" applyBorder="1" applyAlignment="1">
      <alignment horizontal="left" wrapText="1"/>
    </xf>
    <xf numFmtId="0" fontId="39" fillId="3" borderId="0" xfId="0" applyFont="1" applyFill="1" applyBorder="1" applyAlignment="1">
      <alignment horizontal="left" wrapText="1"/>
    </xf>
    <xf numFmtId="0" fontId="40" fillId="0" borderId="0" xfId="0" applyFont="1" applyBorder="1" applyAlignment="1"/>
    <xf numFmtId="0" fontId="0" fillId="0" borderId="0" xfId="0" applyBorder="1" applyAlignment="1"/>
    <xf numFmtId="0" fontId="41" fillId="3" borderId="0" xfId="0" applyFont="1" applyFill="1" applyAlignment="1">
      <alignment horizontal="left" wrapText="1"/>
    </xf>
    <xf numFmtId="0" fontId="41" fillId="3" borderId="7" xfId="0" applyFont="1" applyFill="1" applyBorder="1" applyAlignment="1">
      <alignment horizontal="center" vertical="top" wrapText="1"/>
    </xf>
    <xf numFmtId="0" fontId="0" fillId="0" borderId="7" xfId="0" applyBorder="1" applyAlignment="1"/>
    <xf numFmtId="0" fontId="16" fillId="3" borderId="0" xfId="0" applyFont="1" applyFill="1" applyAlignment="1">
      <alignment horizontal="center" vertical="center" wrapText="1"/>
    </xf>
  </cellXfs>
  <cellStyles count="20346">
    <cellStyle name="常规" xfId="0" builtinId="0"/>
    <cellStyle name="40% - 强调文字颜色 3 3 2 2 7" xfId="1"/>
    <cellStyle name="常规 30 2 7" xfId="2"/>
    <cellStyle name="常规 25 2 7" xfId="3"/>
    <cellStyle name="40% - 强调文字颜色 3 2 3 16 2" xfId="4"/>
    <cellStyle name="货币[0]" xfId="5" builtinId="7"/>
    <cellStyle name="40% - 强调文字颜色 2 16" xfId="6"/>
    <cellStyle name="40% - 强调文字颜色 2 21" xfId="7"/>
    <cellStyle name="20% - 强调文字颜色 3 19 2" xfId="8"/>
    <cellStyle name="强调文字颜色 2 2 2 10" xfId="9"/>
    <cellStyle name="20% - 强调文字颜色 1 20" xfId="10"/>
    <cellStyle name="20% - 强调文字颜色 1 15" xfId="11"/>
    <cellStyle name="20% - 强调文字颜色 6 2 12" xfId="12"/>
    <cellStyle name="输入" xfId="13" builtinId="20"/>
    <cellStyle name="标题 5 3 10" xfId="14"/>
    <cellStyle name="20% - 强调文字颜色 1 2 19 2" xfId="15"/>
    <cellStyle name="40% - 强调文字颜色 2 14 2" xfId="16"/>
    <cellStyle name="常规 4 11 11" xfId="17"/>
    <cellStyle name="20% - 强调文字颜色 1 13 2" xfId="18"/>
    <cellStyle name="20% - 强调文字颜色 3" xfId="19" builtinId="38"/>
    <cellStyle name="货币" xfId="20" builtinId="4"/>
    <cellStyle name="40% - 强调文字颜色 4 2 2 2 14 2" xfId="21"/>
    <cellStyle name="40% - 强调文字颜色 3 17 2" xfId="22"/>
    <cellStyle name="60% - 强调文字颜色 3 3 4 3 2" xfId="23"/>
    <cellStyle name="20% - 强调文字颜色 6 3 15" xfId="24"/>
    <cellStyle name="20% - 强调文字颜色 6 3 20" xfId="25"/>
    <cellStyle name="20% - 强调文字颜色 2 16 2" xfId="26"/>
    <cellStyle name="20% - 强调文字颜色 2 3 6" xfId="27"/>
    <cellStyle name="千位分隔[0]" xfId="28" builtinId="6"/>
    <cellStyle name="标题 2 3 3 18 2" xfId="29"/>
    <cellStyle name="40% - 强调文字颜色 2 2 3 2 2" xfId="30"/>
    <cellStyle name="20% - 强调文字颜色 2 2 2 2 14" xfId="31"/>
    <cellStyle name="40% - 强调文字颜色 5 17 2" xfId="32"/>
    <cellStyle name="20% - 强调文字颜色 4 16 2" xfId="33"/>
    <cellStyle name="20% - 强调文字颜色 1 3 4 3 2" xfId="34"/>
    <cellStyle name="20% - 强调文字颜色 1 3 2 2 14" xfId="35"/>
    <cellStyle name="40% - 强调文字颜色 4 2 2 2 7 2" xfId="36"/>
    <cellStyle name="40% - 强调文字颜色 1 3 2 2 10 2" xfId="37"/>
    <cellStyle name="20% - 强调文字颜色 1 2 2 2 6" xfId="38"/>
    <cellStyle name="常规 2 13 13" xfId="39"/>
    <cellStyle name="40% - 强调文字颜色 3" xfId="40" builtinId="39"/>
    <cellStyle name="40% - 强调文字颜色 3 3 3 2" xfId="41"/>
    <cellStyle name="强调文字颜色 3 2 3 10" xfId="42"/>
    <cellStyle name="差" xfId="43" builtinId="27"/>
    <cellStyle name="汇总 5 2 9" xfId="44"/>
    <cellStyle name="40% - 强调文字颜色 4 3 2 2 13" xfId="45"/>
    <cellStyle name="千位分隔" xfId="46" builtinId="3"/>
    <cellStyle name="常规 9 3 19" xfId="47"/>
    <cellStyle name="20% - 强调文字颜色 3 2 3 12 2" xfId="48"/>
    <cellStyle name="60% - 强调文字颜色 3" xfId="49" builtinId="40"/>
    <cellStyle name="解释性文本 4 10" xfId="50"/>
    <cellStyle name="20% - 强调文字颜色 1 3 10 2" xfId="51"/>
    <cellStyle name="超链接" xfId="52" builtinId="8"/>
    <cellStyle name="40% - 强调文字颜色 2 3 11 2" xfId="53"/>
    <cellStyle name="20% - 强调文字颜色 1 2 22" xfId="54"/>
    <cellStyle name="20% - 强调文字颜色 1 2 17" xfId="55"/>
    <cellStyle name="强调文字颜色 3 2 24" xfId="56"/>
    <cellStyle name="强调文字颜色 3 2 19" xfId="57"/>
    <cellStyle name="百分比" xfId="58" builtinId="5"/>
    <cellStyle name="20% - 强调文字颜色 2 2 3 8" xfId="59"/>
    <cellStyle name="40% - 强调文字颜色 2 12" xfId="60"/>
    <cellStyle name="标题 6 15 9" xfId="61"/>
    <cellStyle name="20% - 强调文字颜色 1 11" xfId="62"/>
    <cellStyle name="60% - 强调文字颜色 1 2 10 2" xfId="63"/>
    <cellStyle name="已访问的超链接" xfId="64" builtinId="9"/>
    <cellStyle name="20% - 强调文字颜色 6 4 2 2" xfId="65"/>
    <cellStyle name="警告文本 4 21" xfId="66"/>
    <cellStyle name="警告文本 4 16" xfId="67"/>
    <cellStyle name="注释" xfId="68" builtinId="10"/>
    <cellStyle name="警告文本 2 15 3" xfId="69"/>
    <cellStyle name="60% - 强调文字颜色 4 2 2 2 12" xfId="70"/>
    <cellStyle name="20% - 强调文字颜色 4 2 3 8" xfId="71"/>
    <cellStyle name="60% - 强调文字颜色 2" xfId="72" builtinId="36"/>
    <cellStyle name="20% - 强调文字颜色 5 3 3 14 2" xfId="73"/>
    <cellStyle name="标题 4" xfId="74" builtinId="19"/>
    <cellStyle name="40% - 强调文字颜色 3 3 3 16" xfId="75"/>
    <cellStyle name="40% - 强调文字颜色 4 2 3 9 2" xfId="76"/>
    <cellStyle name="20% - 强调文字颜色 2 2 2 17" xfId="77"/>
    <cellStyle name="注释 13 5" xfId="78"/>
    <cellStyle name="警告文本" xfId="79" builtinId="11"/>
    <cellStyle name="40% - 强调文字颜色 3 3 15" xfId="80"/>
    <cellStyle name="40% - 强调文字颜色 3 3 20" xfId="81"/>
    <cellStyle name="强调文字颜色 2 2 2 2 15" xfId="82"/>
    <cellStyle name="20% - 强调文字颜色 1 3 20" xfId="83"/>
    <cellStyle name="20% - 强调文字颜色 1 3 15" xfId="84"/>
    <cellStyle name="差 5 2 6" xfId="85"/>
    <cellStyle name="标题" xfId="86" builtinId="15"/>
    <cellStyle name="常规 12 3 10 8" xfId="87"/>
    <cellStyle name="40% - 强调文字颜色 1 3 3 14" xfId="88"/>
    <cellStyle name="解释性文本" xfId="89" builtinId="53"/>
    <cellStyle name="标题 1" xfId="90" builtinId="16"/>
    <cellStyle name="常规 14 3 10 7" xfId="91"/>
    <cellStyle name="40% - 强调文字颜色 3 3 3 13" xfId="92"/>
    <cellStyle name="常规 11 2 3 14" xfId="93"/>
    <cellStyle name="20% - 强调文字颜色 5 2 17" xfId="94"/>
    <cellStyle name="20% - 强调文字颜色 5 2 22" xfId="95"/>
    <cellStyle name="40% - 强调文字颜色 1 2 2 2 13 2" xfId="96"/>
    <cellStyle name="20% - 强调文字颜色 5 2 2 2 11 2" xfId="97"/>
    <cellStyle name="20% - 强调文字颜色 1 3 20 2" xfId="98"/>
    <cellStyle name="20% - 强调文字颜色 1 3 15 2" xfId="99"/>
    <cellStyle name="标题 2" xfId="100" builtinId="17"/>
    <cellStyle name="常规 14 3 10 8" xfId="101"/>
    <cellStyle name="40% - 强调文字颜色 3 3 3 14" xfId="102"/>
    <cellStyle name="千位分隔 4 16" xfId="103"/>
    <cellStyle name="40% - 强调文字颜色 1 3 3 14 2" xfId="104"/>
    <cellStyle name="常规 11 2 3 15" xfId="105"/>
    <cellStyle name="20% - 强调文字颜色 5 2 18" xfId="106"/>
    <cellStyle name="20% - 强调文字颜色 5 2 23" xfId="107"/>
    <cellStyle name="强调文字颜色 2 2 2 2 9" xfId="108"/>
    <cellStyle name="警告文本 3 2 28" xfId="109"/>
    <cellStyle name="20% - 强调文字颜色 1 3 9" xfId="110"/>
    <cellStyle name="40% - 强调文字颜色 1 3 2 2 9 2" xfId="111"/>
    <cellStyle name="60% - 强调文字颜色 1" xfId="112" builtinId="32"/>
    <cellStyle name="标题 3" xfId="113" builtinId="18"/>
    <cellStyle name="常规 14 3 10 9" xfId="114"/>
    <cellStyle name="40% - 强调文字颜色 3 3 3 15" xfId="115"/>
    <cellStyle name="40% - 强调文字颜色 3 3 3 20" xfId="116"/>
    <cellStyle name="40% - 强调文字颜色 3 3 2 2 7 2" xfId="117"/>
    <cellStyle name="常规 11 2 3 16" xfId="118"/>
    <cellStyle name="20% - 强调文字颜色 5 2 19" xfId="119"/>
    <cellStyle name="60% - 强调文字颜色 4" xfId="120" builtinId="44"/>
    <cellStyle name="20% - 强调文字颜色 6 4 4 2" xfId="121"/>
    <cellStyle name="40% - 强调文字颜色 1 3 3 5 2" xfId="122"/>
    <cellStyle name="20% - 强调文字颜色 1 3 2 11" xfId="123"/>
    <cellStyle name="输出" xfId="124" builtinId="21"/>
    <cellStyle name="强调文字颜色 5 2 2 29" xfId="125"/>
    <cellStyle name="40% - 强调文字颜色 3 4 7" xfId="126"/>
    <cellStyle name="40% - 强调文字颜色 3 2 2 2 5" xfId="127"/>
    <cellStyle name="20% - 强调文字颜色 2 4 2" xfId="128"/>
    <cellStyle name="40% - 强调文字颜色 5 17" xfId="129"/>
    <cellStyle name="40% - 强调文字颜色 5 22" xfId="130"/>
    <cellStyle name="20% - 强调文字颜色 4 16" xfId="131"/>
    <cellStyle name="20% - 强调文字颜色 4 21" xfId="132"/>
    <cellStyle name="20% - 强调文字颜色 1 3 4 3" xfId="133"/>
    <cellStyle name="计算" xfId="134" builtinId="22"/>
    <cellStyle name="40% - 强调文字颜色 4 2 2 2 7" xfId="135"/>
    <cellStyle name="计算 2 3 3" xfId="136"/>
    <cellStyle name="40% - 强调文字颜色 1 3 2 2 10" xfId="137"/>
    <cellStyle name="40% - 强调文字颜色 2 4 8" xfId="138"/>
    <cellStyle name="20% - 强调文字颜色 1 4 3" xfId="139"/>
    <cellStyle name="20% - 强调文字颜色 1 3 2 2 15 2" xfId="140"/>
    <cellStyle name="20% - 强调文字颜色 1 2 2 2 7 2" xfId="141"/>
    <cellStyle name="链接单元格 3 4 3" xfId="142"/>
    <cellStyle name="常规 9 4 10 7" xfId="143"/>
    <cellStyle name="差 2 2 7" xfId="144"/>
    <cellStyle name="检查单元格" xfId="145" builtinId="23"/>
    <cellStyle name="20% - 强调文字颜色 6" xfId="146" builtinId="50"/>
    <cellStyle name="20% - 强调文字颜色 1 2 14 2" xfId="147"/>
    <cellStyle name="强调文字颜色 2" xfId="148" builtinId="33"/>
    <cellStyle name="60% - 强调文字颜色 4 2 11 2" xfId="149"/>
    <cellStyle name="40% - 强调文字颜色 4 2 3 3" xfId="150"/>
    <cellStyle name="20% - 强调文字颜色 1 2 2 2 10 2" xfId="151"/>
    <cellStyle name="链接单元格" xfId="152" builtinId="24"/>
    <cellStyle name="20% - 强调文字颜色 6 3 5" xfId="153"/>
    <cellStyle name="汇总" xfId="154" builtinId="25"/>
    <cellStyle name="20% - 强调文字颜色 4 3 2 14 2" xfId="155"/>
    <cellStyle name="好" xfId="156" builtinId="26"/>
    <cellStyle name="适中" xfId="157" builtinId="28"/>
    <cellStyle name="40% - 强调文字颜色 6 20" xfId="158"/>
    <cellStyle name="40% - 强调文字颜色 6 15" xfId="159"/>
    <cellStyle name="20% - 强调文字颜色 5 14" xfId="160"/>
    <cellStyle name="20% - 强调文字颜色 5" xfId="161" builtinId="46"/>
    <cellStyle name="强调文字颜色 1" xfId="162" builtinId="29"/>
    <cellStyle name="40% - 强调文字颜色 4 2 3 2" xfId="163"/>
    <cellStyle name="链接单元格 3" xfId="164"/>
    <cellStyle name="40% - 强调文字颜色 2 2 3 11 2" xfId="165"/>
    <cellStyle name="20% - 强调文字颜色 1 2 2 2 15" xfId="166"/>
    <cellStyle name="20% - 强调文字颜色 1" xfId="167" builtinId="30"/>
    <cellStyle name="强调文字颜色 6 2 2 5" xfId="168"/>
    <cellStyle name="40% - 强调文字颜色 4 3_庄墓预算（定稿）2改" xfId="169"/>
    <cellStyle name="60% - 强调文字颜色 4 3 2 19" xfId="170"/>
    <cellStyle name="40% - 强调文字颜色 2 4 9 2" xfId="171"/>
    <cellStyle name="常规 20 19" xfId="172"/>
    <cellStyle name="20% - 强调文字颜色 1 3 2 2 12" xfId="173"/>
    <cellStyle name="20% - 强调文字颜色 1 4 4 2" xfId="174"/>
    <cellStyle name="20% - 强调文字颜色 1 2 2 2 4" xfId="175"/>
    <cellStyle name="常规 2 13 11" xfId="176"/>
    <cellStyle name="40% - 强调文字颜色 1" xfId="177" builtinId="31"/>
    <cellStyle name="强调文字颜色 6 2 2 31" xfId="178"/>
    <cellStyle name="强调文字颜色 6 2 2 26" xfId="179"/>
    <cellStyle name="百分比 12 4" xfId="180"/>
    <cellStyle name="20% - 强调文字颜色 1 3 2 11 2" xfId="181"/>
    <cellStyle name="20% - 强调文字颜色 1 2 2 2 16" xfId="182"/>
    <cellStyle name="20% - 强调文字颜色 2" xfId="183" builtinId="34"/>
    <cellStyle name="20% - 强调文字颜色 1 3 2 2 13" xfId="184"/>
    <cellStyle name="20% - 强调文字颜色 1 2 2 2 5" xfId="185"/>
    <cellStyle name="常规 2 13 12" xfId="186"/>
    <cellStyle name="20% - 强调文字颜色 5 3 19 2" xfId="187"/>
    <cellStyle name="40% - 强调文字颜色 2" xfId="188" builtinId="35"/>
    <cellStyle name="百分比 8 5" xfId="189"/>
    <cellStyle name="百分比 14 2 11" xfId="190"/>
    <cellStyle name="20% - 强调文字颜色 6 2 2 2 6 2" xfId="191"/>
    <cellStyle name="样式 1 2 3" xfId="192"/>
    <cellStyle name="60% - 强调文字颜色 6 2 3 13" xfId="193"/>
    <cellStyle name="40% - 强调文字颜色 5 2 19" xfId="194"/>
    <cellStyle name="20% - 强调文字颜色 2 2 2 2 14 2" xfId="195"/>
    <cellStyle name="强调文字颜色 3" xfId="196" builtinId="37"/>
    <cellStyle name="40% - 强调文字颜色 4 2 3 4" xfId="197"/>
    <cellStyle name="60% - 强调文字颜色 5 3 2 2 6 2" xfId="198"/>
    <cellStyle name="强调文字颜色 4" xfId="199" builtinId="41"/>
    <cellStyle name="40% - 强调文字颜色 4 2 3 5" xfId="200"/>
    <cellStyle name="20% - 强调文字颜色 2 3 2 10" xfId="201"/>
    <cellStyle name="常规 35 10" xfId="202"/>
    <cellStyle name="20% - 强调文字颜色 1 3 2 2 11 2" xfId="203"/>
    <cellStyle name="20% - 强调文字颜色 1 2 2 2 3 2" xfId="204"/>
    <cellStyle name="20% - 强调文字颜色 4" xfId="205" builtinId="42"/>
    <cellStyle name="40% - 强调文字颜色 2 3 3 11 2" xfId="206"/>
    <cellStyle name="20% - 强调文字颜色 1 3 2 2 15" xfId="207"/>
    <cellStyle name="20% - 强调文字颜色 4 3 3 19 2" xfId="208"/>
    <cellStyle name="20% - 强调文字颜色 1 2 2 2 7" xfId="209"/>
    <cellStyle name="常规 2 13 14" xfId="210"/>
    <cellStyle name="40% - 强调文字颜色 4" xfId="211" builtinId="43"/>
    <cellStyle name="40% - 强调文字颜色 3 3 3 3" xfId="212"/>
    <cellStyle name="20% - 强调文字颜色 1 3 12 2" xfId="213"/>
    <cellStyle name="强调文字颜色 5" xfId="214" builtinId="45"/>
    <cellStyle name="百分比 3 2 3 2" xfId="215"/>
    <cellStyle name="40% - 强调文字颜色 4 2 3 6" xfId="216"/>
    <cellStyle name="20% - 强调文字颜色 2 2 2 2 5 2" xfId="217"/>
    <cellStyle name="20% - 强调文字颜色 1 3 2 2 16" xfId="218"/>
    <cellStyle name="40% - 强调文字颜色 1 2 2 19 2" xfId="219"/>
    <cellStyle name="20% - 强调文字颜色 1 2 2 2 8" xfId="220"/>
    <cellStyle name="常规 2 13 15" xfId="221"/>
    <cellStyle name="40% - 强调文字颜色 5" xfId="222" builtinId="47"/>
    <cellStyle name="40% - 强调文字颜色 4 2 3 15 2" xfId="223"/>
    <cellStyle name="40% - 强调文字颜色 3 3 3 4" xfId="224"/>
    <cellStyle name="60% - 强调文字颜色 5" xfId="225" builtinId="48"/>
    <cellStyle name="强调文字颜色 6" xfId="226" builtinId="49"/>
    <cellStyle name="40% - 强调文字颜色 4 2 3 7" xfId="227"/>
    <cellStyle name="20% - 强调文字颜色 1 2 2 2 9" xfId="228"/>
    <cellStyle name="40% - 强调文字颜色 6" xfId="229" builtinId="51"/>
    <cellStyle name="60% - 强调文字颜色 5 2 2 9 2" xfId="230"/>
    <cellStyle name="40% - 强调文字颜色 3 3 3 5" xfId="231"/>
    <cellStyle name="20% - 强调文字颜色 3 2 2 2 7 2" xfId="232"/>
    <cellStyle name="60% - 强调文字颜色 6" xfId="233" builtinId="52"/>
    <cellStyle name="标题 3 3 2 5 2" xfId="234"/>
    <cellStyle name="60% - 强调文字颜色 5 4 2 2" xfId="235"/>
    <cellStyle name="20% - 强调文字颜色 5 3 3 19" xfId="236"/>
    <cellStyle name="20% - 强调文字颜色 1 2 17 2" xfId="237"/>
    <cellStyle name="常规 14 3 10 5" xfId="238"/>
    <cellStyle name="40% - 强调文字颜色 3 3 3 11" xfId="239"/>
    <cellStyle name="40% - 强调文字颜色 2 12 2" xfId="240"/>
    <cellStyle name="常规 11 2 3 12" xfId="241"/>
    <cellStyle name="20% - 强调文字颜色 5 2 15" xfId="242"/>
    <cellStyle name="20% - 强调文字颜色 5 2 20" xfId="243"/>
    <cellStyle name="输出 4 16 11" xfId="244"/>
    <cellStyle name="千位分隔 4 13" xfId="245"/>
    <cellStyle name="20% - 强调文字颜色 1 11 2" xfId="246"/>
    <cellStyle name="40% - 强调文字颜色 2 18" xfId="247"/>
    <cellStyle name="常规 13 12 12" xfId="248"/>
    <cellStyle name="20% - 强调文字颜色 6 2 2 3" xfId="249"/>
    <cellStyle name="强调文字颜色 2 2 2 12" xfId="250"/>
    <cellStyle name="常规 13 7 3" xfId="251"/>
    <cellStyle name="20% - 强调文字颜色 1 22" xfId="252"/>
    <cellStyle name="20% - 强调文字颜色 1 17" xfId="253"/>
    <cellStyle name="20% - 强调文字颜色 1 2 19" xfId="254"/>
    <cellStyle name="60% - 强调文字颜色 3 2 2 2 15 2" xfId="255"/>
    <cellStyle name="40% - 强调文字颜色 5 3 2 12 2" xfId="256"/>
    <cellStyle name="40% - 强调文字颜色 2 14" xfId="257"/>
    <cellStyle name="20% - 强调文字颜色 1 13" xfId="258"/>
    <cellStyle name="20% - 强调文字颜色 1 2 2 3 2" xfId="259"/>
    <cellStyle name="40% - 强调文字颜色 2 15" xfId="260"/>
    <cellStyle name="40% - 强调文字颜色 2 20" xfId="261"/>
    <cellStyle name="20% - 强调文字颜色 1 14" xfId="262"/>
    <cellStyle name="20% - 强调文字颜色 1 4 5 2" xfId="263"/>
    <cellStyle name="40% - 强调文字颜色 2 17" xfId="264"/>
    <cellStyle name="40% - 强调文字颜色 2 22" xfId="265"/>
    <cellStyle name="常规 13 12 11" xfId="266"/>
    <cellStyle name="20% - 强调文字颜色 6 2 2 2" xfId="267"/>
    <cellStyle name="强调文字颜色 2 2 2 11" xfId="268"/>
    <cellStyle name="常规 13 7 2" xfId="269"/>
    <cellStyle name="20% - 强调文字颜色 1 21" xfId="270"/>
    <cellStyle name="20% - 强调文字颜色 1 16" xfId="271"/>
    <cellStyle name="20% - 强调文字颜色 6 3 3 19" xfId="272"/>
    <cellStyle name="20% - 强调文字颜色 2 2 17 2" xfId="273"/>
    <cellStyle name="20% - 强调文字颜色 1 2 21" xfId="274"/>
    <cellStyle name="20% - 强调文字颜色 1 2 16" xfId="275"/>
    <cellStyle name="40% - 强调文字颜色 2 11" xfId="276"/>
    <cellStyle name="标题 6 15 8" xfId="277"/>
    <cellStyle name="20% - 强调文字颜色 1 10" xfId="278"/>
    <cellStyle name="20% - 强调文字颜色 1 2 21 2" xfId="279"/>
    <cellStyle name="20% - 强调文字颜色 1 2 16 2" xfId="280"/>
    <cellStyle name="40% - 强调文字颜色 6 2 20" xfId="281"/>
    <cellStyle name="40% - 强调文字颜色 6 2 15" xfId="282"/>
    <cellStyle name="40% - 强调文字颜色 2 11 2" xfId="283"/>
    <cellStyle name="20% - 强调文字颜色 1 10 2" xfId="284"/>
    <cellStyle name="20% - 强调文字颜色 1 2 23" xfId="285"/>
    <cellStyle name="20% - 强调文字颜色 1 2 18" xfId="286"/>
    <cellStyle name="40% - 强调文字颜色 2 13" xfId="287"/>
    <cellStyle name="标题 3 3 2 2 2 2" xfId="288"/>
    <cellStyle name="20% - 强调文字颜色 1 12" xfId="289"/>
    <cellStyle name="20% - 强调文字颜色 1 2 18 2" xfId="290"/>
    <cellStyle name="40% - 强调文字颜色 2 13 2" xfId="291"/>
    <cellStyle name="20% - 强调文字颜色 1 12 2" xfId="292"/>
    <cellStyle name="40% - 强调文字颜色 2 15 2" xfId="293"/>
    <cellStyle name="40% - 强调文字颜色 2 20 2" xfId="294"/>
    <cellStyle name="20% - 强调文字颜色 1 14 2" xfId="295"/>
    <cellStyle name="40% - 强调文字颜色 2 16 2" xfId="296"/>
    <cellStyle name="20% - 强调文字颜色 1 20 2" xfId="297"/>
    <cellStyle name="20% - 强调文字颜色 1 15 2" xfId="298"/>
    <cellStyle name="20% - 强调文字颜色 2 3 2 2 10" xfId="299"/>
    <cellStyle name="常规 6 2 2 2 12" xfId="300"/>
    <cellStyle name="20% - 强调文字颜色 1 3 2 8" xfId="301"/>
    <cellStyle name="40% - 强调文字颜色 2 17 2" xfId="302"/>
    <cellStyle name="常规 32 11" xfId="303"/>
    <cellStyle name="常规 27 11" xfId="304"/>
    <cellStyle name="20% - 强调文字颜色 6 2 2 2 2" xfId="305"/>
    <cellStyle name="20% - 强调文字颜色 5 3 15" xfId="306"/>
    <cellStyle name="20% - 强调文字颜色 5 3 20" xfId="307"/>
    <cellStyle name="千位分隔 5 13" xfId="308"/>
    <cellStyle name="20% - 强调文字颜色 1 16 2" xfId="309"/>
    <cellStyle name="常规 3 3 11" xfId="310"/>
    <cellStyle name="20% - 强调文字颜色 1 3 3 8" xfId="311"/>
    <cellStyle name="百分比 2 2 2 2" xfId="312"/>
    <cellStyle name="40% - 强调文字颜色 3 2 2 6" xfId="313"/>
    <cellStyle name="20% - 强调文字颜色 1 2 2 20" xfId="314"/>
    <cellStyle name="20% - 强调文字颜色 1 2 2 15" xfId="315"/>
    <cellStyle name="40% - 强调文字颜色 2 18 2" xfId="316"/>
    <cellStyle name="20% - 强调文字颜色 6 2 2 3 2" xfId="317"/>
    <cellStyle name="链接单元格 3 2 2 15" xfId="318"/>
    <cellStyle name="20% - 强调文字颜色 1 17 2" xfId="319"/>
    <cellStyle name="40% - 强调文字颜色 5 2 2 9 2" xfId="320"/>
    <cellStyle name="40% - 强调文字颜色 2 19" xfId="321"/>
    <cellStyle name="常规 13 12 13" xfId="322"/>
    <cellStyle name="20% - 强调文字颜色 6 2 2 4" xfId="323"/>
    <cellStyle name="强调文字颜色 2 2 2 13" xfId="324"/>
    <cellStyle name="常规 13 7 4" xfId="325"/>
    <cellStyle name="20% - 强调文字颜色 1 18" xfId="326"/>
    <cellStyle name="40% - 强调文字颜色 5 3_庄墓预算（定稿）2改" xfId="327"/>
    <cellStyle name="常规 4 12 11" xfId="328"/>
    <cellStyle name="20% - 强调文字颜色 1 18 2" xfId="329"/>
    <cellStyle name="40% - 强调文字颜色 4 3 2 10" xfId="330"/>
    <cellStyle name="常规 12 2 2 11" xfId="331"/>
    <cellStyle name="40% - 强调文字颜色 2 19 2" xfId="332"/>
    <cellStyle name="20% - 强调文字颜色 6 2 2 4 2" xfId="333"/>
    <cellStyle name="常规 13 12 14" xfId="334"/>
    <cellStyle name="标题 2 9 2" xfId="335"/>
    <cellStyle name="20% - 强调文字颜色 6 2 2 5" xfId="336"/>
    <cellStyle name="强调文字颜色 2 2 2 14" xfId="337"/>
    <cellStyle name="常规 13 7 5" xfId="338"/>
    <cellStyle name="20% - 强调文字颜色 1 19" xfId="339"/>
    <cellStyle name="20% - 强调文字颜色 6 2 2 5 2" xfId="340"/>
    <cellStyle name="20% - 强调文字颜色 1 19 2" xfId="341"/>
    <cellStyle name="20% - 强调文字颜色 1 3 2 12" xfId="342"/>
    <cellStyle name="常规 2 2 2 20" xfId="343"/>
    <cellStyle name="常规 2 2 2 15" xfId="344"/>
    <cellStyle name="20% - 强调文字颜色 1 2 2 2 15 2" xfId="345"/>
    <cellStyle name="常规 5 2 3 11" xfId="346"/>
    <cellStyle name="20% - 强调文字颜色 1 2" xfId="347"/>
    <cellStyle name="20% - 强调文字颜色 1 2 10" xfId="348"/>
    <cellStyle name="20% - 强调文字颜色 4 2 2 8" xfId="349"/>
    <cellStyle name="20% - 强调文字颜色 6 2 3 7" xfId="350"/>
    <cellStyle name="百分比 13 2 9" xfId="351"/>
    <cellStyle name="20% - 强调文字颜色 2 2 2 2 11" xfId="352"/>
    <cellStyle name="20% - 强调文字颜色 3 3 2 17 2" xfId="353"/>
    <cellStyle name="常规 7 3 2 3" xfId="354"/>
    <cellStyle name="20% - 强调文字颜色 1 2 10 2" xfId="355"/>
    <cellStyle name="20% - 强调文字颜色 4 2 2 8 2" xfId="356"/>
    <cellStyle name="20% - 强调文字颜色 3 3 2 18" xfId="357"/>
    <cellStyle name="20% - 强调文字颜色 1 3 3 8 2" xfId="358"/>
    <cellStyle name="40% - 强调文字颜色 3 2 2 6 2" xfId="359"/>
    <cellStyle name="适中 2 23" xfId="360"/>
    <cellStyle name="适中 2 18" xfId="361"/>
    <cellStyle name="20% - 强调文字颜色 1 2 2 20 2" xfId="362"/>
    <cellStyle name="20% - 强调文字颜色 1 2 2 15 2" xfId="363"/>
    <cellStyle name="40% - 强调文字颜色 1 3 2 10" xfId="364"/>
    <cellStyle name="20% - 强调文字颜色 1 2 11" xfId="365"/>
    <cellStyle name="20% - 强调文字颜色 4 2 2 9" xfId="366"/>
    <cellStyle name="20% - 强调文字颜色 1 2 11 2" xfId="367"/>
    <cellStyle name="20% - 强调文字颜色 4 2 2 9 2" xfId="368"/>
    <cellStyle name="20% - 强调文字颜色 1 2 12" xfId="369"/>
    <cellStyle name="20% - 强调文字颜色 5 3 2 19" xfId="370"/>
    <cellStyle name="20% - 强调文字颜色 1 2 12 2" xfId="371"/>
    <cellStyle name="强调文字颜色 6 2 15 9" xfId="372"/>
    <cellStyle name="20% - 强调文字颜色 6 2 2 2 14 2" xfId="373"/>
    <cellStyle name="20% - 强调文字颜色 1 2 13" xfId="374"/>
    <cellStyle name="20% - 强调文字颜色 1 2 13 2" xfId="375"/>
    <cellStyle name="强调文字颜色 5 2 2 21 4" xfId="376"/>
    <cellStyle name="20% - 强调文字颜色 3 9" xfId="377"/>
    <cellStyle name="常规 13 4 2 3" xfId="378"/>
    <cellStyle name="20% - 强调文字颜色 1 2 3 13 2" xfId="379"/>
    <cellStyle name="20% - 强调文字颜色 2 2 2 4 2" xfId="380"/>
    <cellStyle name="20% - 强调文字颜色 1 2 14" xfId="381"/>
    <cellStyle name="20% - 强调文字颜色 1 2 20" xfId="382"/>
    <cellStyle name="20% - 强调文字颜色 1 2 15" xfId="383"/>
    <cellStyle name="20% - 强调文字颜色 1 2 20 2" xfId="384"/>
    <cellStyle name="20% - 强调文字颜色 1 2 15 2" xfId="385"/>
    <cellStyle name="20% - 强调文字颜色 1 3 2 2 5" xfId="386"/>
    <cellStyle name="强调文字颜色 3 2 2 2 8" xfId="387"/>
    <cellStyle name="20% - 强调文字颜色 1 4 13" xfId="388"/>
    <cellStyle name="常规 8 4 19" xfId="389"/>
    <cellStyle name="20% - 强调文字颜色 3 2 2 17 2" xfId="390"/>
    <cellStyle name="20% - 强调文字颜色 1 2 3 7" xfId="391"/>
    <cellStyle name="40% - 强调文字颜色 2 2 7" xfId="392"/>
    <cellStyle name="20% - 强调文字颜色 1 2 2" xfId="393"/>
    <cellStyle name="20% - 强调文字颜色 1 3 3 3" xfId="394"/>
    <cellStyle name="20% - 强调文字颜色 1 2 2 10" xfId="395"/>
    <cellStyle name="40% - 强调文字颜色 5 18" xfId="396"/>
    <cellStyle name="20% - 强调文字颜色 4 17" xfId="397"/>
    <cellStyle name="20% - 强调文字颜色 4 22" xfId="398"/>
    <cellStyle name="20% - 强调文字颜色 1 3 4 4" xfId="399"/>
    <cellStyle name="20% - 强调文字颜色 1 3 3 3 2" xfId="400"/>
    <cellStyle name="40% - 强调文字颜色 4 2 2 2 8" xfId="401"/>
    <cellStyle name="计算 2 3 4" xfId="402"/>
    <cellStyle name="40% - 强调文字颜色 1 3 2 2 11" xfId="403"/>
    <cellStyle name="20% - 强调文字颜色 1 2 2 10 2" xfId="404"/>
    <cellStyle name="40% - 强调文字颜色 3 3 4" xfId="405"/>
    <cellStyle name="20% - 强调文字颜色 1 3 3 4" xfId="406"/>
    <cellStyle name="20% - 强调文字颜色 1 3 3 2 2" xfId="407"/>
    <cellStyle name="60% - 强调文字颜色 6 4 14" xfId="408"/>
    <cellStyle name="40% - 强调文字颜色 3 2 2 2" xfId="409"/>
    <cellStyle name="20% - 强调文字颜色 1 2 2 11" xfId="410"/>
    <cellStyle name="20% - 强调文字颜色 1 3 3 4 2" xfId="411"/>
    <cellStyle name="强调文字颜色 5 2 2 31" xfId="412"/>
    <cellStyle name="强调文字颜色 5 2 2 26" xfId="413"/>
    <cellStyle name="20% - 强调文字颜色 1 2 2 11 2" xfId="414"/>
    <cellStyle name="40% - 强调文字颜色 3 4 4" xfId="415"/>
    <cellStyle name="60% - 强调文字颜色 6 4 14 2" xfId="416"/>
    <cellStyle name="40% - 强调文字颜色 3 2 2 2 2" xfId="417"/>
    <cellStyle name="20% - 强调文字颜色 5 3 3 7 2" xfId="418"/>
    <cellStyle name="20% - 强调文字颜色 1 3 3 5" xfId="419"/>
    <cellStyle name="60% - 强调文字颜色 6 4 15" xfId="420"/>
    <cellStyle name="40% - 强调文字颜色 3 2 2 3" xfId="421"/>
    <cellStyle name="20% - 强调文字颜色 1 2 2 12" xfId="422"/>
    <cellStyle name="40% - 强调文字颜色 1 2 14" xfId="423"/>
    <cellStyle name="20% - 强调文字颜色 1 3 3 5 2" xfId="424"/>
    <cellStyle name="60% - 强调文字颜色 6 4 15 2" xfId="425"/>
    <cellStyle name="40% - 强调文字颜色 3 2 2 3 2" xfId="426"/>
    <cellStyle name="20% - 强调文字颜色 1 2 2 12 2" xfId="427"/>
    <cellStyle name="40% - 强调文字颜色 4 3 2_庄墓预算（定稿）2改" xfId="428"/>
    <cellStyle name="20% - 强调文字颜色 1 3 3 6" xfId="429"/>
    <cellStyle name="60% - 强调文字颜色 6 4 16" xfId="430"/>
    <cellStyle name="40% - 强调文字颜色 3 2 2 4" xfId="431"/>
    <cellStyle name="20% - 强调文字颜色 1 2 2 13" xfId="432"/>
    <cellStyle name="强调文字颜色 2 2 2 5" xfId="433"/>
    <cellStyle name="常规 5 2 3 15" xfId="434"/>
    <cellStyle name="20% - 强调文字颜色 1 6" xfId="435"/>
    <cellStyle name="20% - 强调文字颜色 1 3 3 6 2" xfId="436"/>
    <cellStyle name="40% - 强调文字颜色 3 2 2 4 2" xfId="437"/>
    <cellStyle name="20% - 强调文字颜色 1 2 2 13 2" xfId="438"/>
    <cellStyle name="40% - 强调文字颜色 1 3 2 7" xfId="439"/>
    <cellStyle name="40% - 强调文字颜色 3 2 7" xfId="440"/>
    <cellStyle name="20% - 强调文字颜色 2 2 2" xfId="441"/>
    <cellStyle name="常规 3 3 10" xfId="442"/>
    <cellStyle name="20% - 强调文字颜色 1 3 3 7" xfId="443"/>
    <cellStyle name="40% - 强调文字颜色 3 2 2 5" xfId="444"/>
    <cellStyle name="20% - 强调文字颜色 1 2 2 14" xfId="445"/>
    <cellStyle name="40% - 强调文字颜色 3 2 7 2" xfId="446"/>
    <cellStyle name="20% - 强调文字颜色 1 2 3 11" xfId="447"/>
    <cellStyle name="链接单元格 4 6" xfId="448"/>
    <cellStyle name="20% - 强调文字颜色 2 2 2 2" xfId="449"/>
    <cellStyle name="20% - 强调文字颜色 1 3 3 7 2" xfId="450"/>
    <cellStyle name="40% - 强调文字颜色 3 2 2 5 2" xfId="451"/>
    <cellStyle name="20% - 强调文字颜色 1 2 2 14 2" xfId="452"/>
    <cellStyle name="40% - 强调文字颜色 1 3 3 7" xfId="453"/>
    <cellStyle name="20% - 强调文字颜色 2 2 11 2" xfId="454"/>
    <cellStyle name="常规 3 3 12" xfId="455"/>
    <cellStyle name="60% - 强调文字颜色 3 7 2" xfId="456"/>
    <cellStyle name="20% - 强调文字颜色 1 3 3 9" xfId="457"/>
    <cellStyle name="40% - 强调文字颜色 3 2 2 7" xfId="458"/>
    <cellStyle name="20% - 强调文字颜色 5 9 2" xfId="459"/>
    <cellStyle name="20% - 强调文字颜色 1 2 2 21" xfId="460"/>
    <cellStyle name="20% - 强调文字颜色 1 2 2 16" xfId="461"/>
    <cellStyle name="20% - 强调文字颜色 1 3 3 9 2" xfId="462"/>
    <cellStyle name="40% - 强调文字颜色 3 2 2 7 2" xfId="463"/>
    <cellStyle name="强调文字颜色 5 2 3 26" xfId="464"/>
    <cellStyle name="20% - 强调文字颜色 1 2 2 16 2" xfId="465"/>
    <cellStyle name="40% - 强调文字颜色 3 2 2 8" xfId="466"/>
    <cellStyle name="20% - 强调文字颜色 1 2 2 17" xfId="467"/>
    <cellStyle name="40% - 强调文字颜色 3 2 2 8 2" xfId="468"/>
    <cellStyle name="常规 2 4 2 13" xfId="469"/>
    <cellStyle name="20% - 强调文字颜色 1 2 2 17 2" xfId="470"/>
    <cellStyle name="40% - 强调文字颜色 4 2 2 2 13 2" xfId="471"/>
    <cellStyle name="40% - 强调文字颜色 3 16 2" xfId="472"/>
    <cellStyle name="20% - 强调文字颜色 2 15 2" xfId="473"/>
    <cellStyle name="20% - 强调文字颜色 2 2 6" xfId="474"/>
    <cellStyle name="20% - 强调文字颜色 2 20 2" xfId="475"/>
    <cellStyle name="40% - 强调文字颜色 3 2 2 9" xfId="476"/>
    <cellStyle name="20% - 强调文字颜色 4 4 8 2" xfId="477"/>
    <cellStyle name="20% - 强调文字颜色 4 3 3 6 2" xfId="478"/>
    <cellStyle name="20% - 强调文字颜色 1 2 2 18" xfId="479"/>
    <cellStyle name="40% - 强调文字颜色 3 2 2 9 2" xfId="480"/>
    <cellStyle name="20% - 强调文字颜色 1 2 2 18 2" xfId="481"/>
    <cellStyle name="百分比 11 4 2" xfId="482"/>
    <cellStyle name="20% - 强调文字颜色 1 2 2 19" xfId="483"/>
    <cellStyle name="20% - 强调文字颜色 6 3 2 2 8" xfId="484"/>
    <cellStyle name="20% - 强调文字颜色 1 2 2 19 2" xfId="485"/>
    <cellStyle name="20% - 强调文字颜色 1 3 2 2 5 2" xfId="486"/>
    <cellStyle name="20% - 强调文字颜色 1 4 13 2" xfId="487"/>
    <cellStyle name="20% - 强调文字颜色 2 3 2 2 6" xfId="488"/>
    <cellStyle name="20% - 强调文字颜色 1 2 3 7 2" xfId="489"/>
    <cellStyle name="强调文字颜色 1 2 2 11" xfId="490"/>
    <cellStyle name="40% - 强调文字颜色 2 2 7 2" xfId="491"/>
    <cellStyle name="20% - 强调文字颜色 1 2 2 2" xfId="492"/>
    <cellStyle name="20% - 强调文字颜色 1 2 2 2 10" xfId="493"/>
    <cellStyle name="20% - 强调文字颜色 1 2 2 2 11" xfId="494"/>
    <cellStyle name="20% - 强调文字颜色 2 3 2 17 2" xfId="495"/>
    <cellStyle name="千位分隔 10 2 3" xfId="496"/>
    <cellStyle name="20% - 强调文字颜色 3 3 2 7" xfId="497"/>
    <cellStyle name="20% - 强调文字颜色 1 2 2 2 11 2" xfId="498"/>
    <cellStyle name="40% - 强调文字颜色 1 3 2_庄墓预算（定稿）2改" xfId="499"/>
    <cellStyle name="20% - 强调文字颜色 1 3 2 2 4 2" xfId="500"/>
    <cellStyle name="20% - 强调文字颜色 1 4 12 2" xfId="501"/>
    <cellStyle name="常规 2 2 4 16" xfId="502"/>
    <cellStyle name="20% - 强调文字颜色 1 2 3 6 2" xfId="503"/>
    <cellStyle name="20% - 强调文字颜色 1 2 2 2 12" xfId="504"/>
    <cellStyle name="40% - 强调文字颜色 5 4 10" xfId="505"/>
    <cellStyle name="20% - 强调文字颜色 3 3 3 7" xfId="506"/>
    <cellStyle name="20% - 强调文字颜色 1 2 2 2 12 2" xfId="507"/>
    <cellStyle name="差 3 15 10" xfId="508"/>
    <cellStyle name="20% - 强调文字颜色 1 2 2 2 13" xfId="509"/>
    <cellStyle name="20% - 强调文字颜色 4 4 10" xfId="510"/>
    <cellStyle name="千位[0]_97工矿报告" xfId="511"/>
    <cellStyle name="20% - 强调文字颜色 1 2 2 2 13 2" xfId="512"/>
    <cellStyle name="20% - 强调文字颜色 4 2 2 2 7" xfId="513"/>
    <cellStyle name="强调文字颜色 1 3 3 19" xfId="514"/>
    <cellStyle name="常规 7 4 19" xfId="515"/>
    <cellStyle name="20% - 强调文字颜色 6 3 5 2" xfId="516"/>
    <cellStyle name="差 3 15 11" xfId="517"/>
    <cellStyle name="20% - 强调文字颜色 1 2 2 2 14" xfId="518"/>
    <cellStyle name="20% - 强调文字颜色 1 2 2 2 14 2" xfId="519"/>
    <cellStyle name="常规 20 17" xfId="520"/>
    <cellStyle name="20% - 强调文字颜色 1 3 2 2 10" xfId="521"/>
    <cellStyle name="20% - 强调文字颜色 1 2 2 2 2" xfId="522"/>
    <cellStyle name="20% - 强调文字颜色 1 3 2 2 10 2" xfId="523"/>
    <cellStyle name="20% - 强调文字颜色 1 2 2 2 2 2" xfId="524"/>
    <cellStyle name="常规 20 18" xfId="525"/>
    <cellStyle name="20% - 强调文字颜色 1 3 2 2 11" xfId="526"/>
    <cellStyle name="注释 3 15 8" xfId="527"/>
    <cellStyle name="40% - 强调文字颜色 5 3 15 2" xfId="528"/>
    <cellStyle name="40% - 强调文字颜色 5 3 20 2" xfId="529"/>
    <cellStyle name="20% - 强调文字颜色 1 2 2 2 3" xfId="530"/>
    <cellStyle name="20% - 强调文字颜色 1 3 2 2 12 2" xfId="531"/>
    <cellStyle name="20% - 强调文字颜色 1 2_庄墓预算（定稿）2改" xfId="532"/>
    <cellStyle name="20% - 强调文字颜色 1 2 2 2 4 2" xfId="533"/>
    <cellStyle name="20% - 强调文字颜色 1 2 2 8" xfId="534"/>
    <cellStyle name="20% - 强调文字颜色 1 3 2 2 6" xfId="535"/>
    <cellStyle name="强调文字颜色 3 2 2 2 9" xfId="536"/>
    <cellStyle name="20% - 强调文字颜色 1 4 14" xfId="537"/>
    <cellStyle name="标题 2 3 2 5" xfId="538"/>
    <cellStyle name="40% - 强调文字颜色 2 2 2 15" xfId="539"/>
    <cellStyle name="40% - 强调文字颜色 2 2 2 20" xfId="540"/>
    <cellStyle name="20% - 强调文字颜色 1 3 2 2 13 2" xfId="541"/>
    <cellStyle name="20% - 强调文字颜色 1 2 2 2 5 2" xfId="542"/>
    <cellStyle name="20% - 强调文字颜色 1 2 3 8" xfId="543"/>
    <cellStyle name="40% - 强调文字颜色 2 2 8" xfId="544"/>
    <cellStyle name="20% - 强调文字颜色 1 2 3" xfId="545"/>
    <cellStyle name="标题 1 2 3 16" xfId="546"/>
    <cellStyle name="40% - 强调文字颜色 2 3 8" xfId="547"/>
    <cellStyle name="强调文字颜色 2 2 2 2 3" xfId="548"/>
    <cellStyle name="警告文本 3 2 22" xfId="549"/>
    <cellStyle name="警告文本 3 2 17" xfId="550"/>
    <cellStyle name="20% - 强调文字颜色 1 3 3" xfId="551"/>
    <cellStyle name="20% - 强调文字颜色 1 3 2 2 14 2" xfId="552"/>
    <cellStyle name="40% - 强调文字颜色 5 3 2 2 10" xfId="553"/>
    <cellStyle name="20% - 强调文字颜色 1 2 2 2 6 2" xfId="554"/>
    <cellStyle name="20% - 强调文字颜色 1 5 3" xfId="555"/>
    <cellStyle name="20% - 强调文字颜色 1 2 2 2 8 2" xfId="556"/>
    <cellStyle name="40% - 强调文字颜色 5 2 2 2 5" xfId="557"/>
    <cellStyle name="20% - 强调文字颜色 1 2 2 2 9 2" xfId="558"/>
    <cellStyle name="20% - 强调文字颜色 1 2 2 3" xfId="559"/>
    <cellStyle name="常规 2 4 2 10 9" xfId="560"/>
    <cellStyle name="20% - 强调文字颜色 2 3 3 16 2" xfId="561"/>
    <cellStyle name="20% - 强调文字颜色 1 2 2 4" xfId="562"/>
    <cellStyle name="20% - 强调文字颜色 2 3 2 2 8 2" xfId="563"/>
    <cellStyle name="常规 3 3 3 7" xfId="564"/>
    <cellStyle name="20% - 强调文字颜色 1 3 3 17" xfId="565"/>
    <cellStyle name="20% - 强调文字颜色 1 2 2 4 2" xfId="566"/>
    <cellStyle name="20% - 强调文字颜色 5 3 2 6 2" xfId="567"/>
    <cellStyle name="20% - 强调文字颜色 1 2 2 5" xfId="568"/>
    <cellStyle name="标题 8 2" xfId="569"/>
    <cellStyle name="40% - 强调文字颜色 2 4 11 2" xfId="570"/>
    <cellStyle name="20% - 强调文字颜色 2 2 17" xfId="571"/>
    <cellStyle name="20% - 强调文字颜色 2 2 22" xfId="572"/>
    <cellStyle name="20% - 强调文字颜色 1 2 2 5 2" xfId="573"/>
    <cellStyle name="常规 5 2 9" xfId="574"/>
    <cellStyle name="百分比 13 4" xfId="575"/>
    <cellStyle name="20% - 强调文字颜色 1 3 2 12 2" xfId="576"/>
    <cellStyle name="常规 3 26 10" xfId="577"/>
    <cellStyle name="20% - 强调文字颜色 1 2 2 6" xfId="578"/>
    <cellStyle name="20% - 强调文字颜色 1 2 2 6 2" xfId="579"/>
    <cellStyle name="20% - 强调文字颜色 3 2 2 16 2" xfId="580"/>
    <cellStyle name="常规 3 26 11" xfId="581"/>
    <cellStyle name="20% - 强调文字颜色 1 2 2 7" xfId="582"/>
    <cellStyle name="20% - 强调文字颜色 1 2 2 7 2" xfId="583"/>
    <cellStyle name="40% - 强调文字颜色 4 2 2 2 12" xfId="584"/>
    <cellStyle name="百分比 13 6 2" xfId="585"/>
    <cellStyle name="40% - 强调文字颜色 3 15" xfId="586"/>
    <cellStyle name="40% - 强调文字颜色 3 20" xfId="587"/>
    <cellStyle name="40% - 强调文字颜色 1 3 2 2 3 2" xfId="588"/>
    <cellStyle name="20% - 强调文字颜色 2 14" xfId="589"/>
    <cellStyle name="60% - 强调文字颜色 5 3 3 8" xfId="590"/>
    <cellStyle name="40% - 强调文字颜色 5 2 11" xfId="591"/>
    <cellStyle name="20% - 强调文字颜色 1 2 2 8 2" xfId="592"/>
    <cellStyle name="20% - 强调文字颜色 1 3 3 10 2" xfId="593"/>
    <cellStyle name="60% - 强调文字颜色 2 6 2" xfId="594"/>
    <cellStyle name="20% - 强调文字颜色 1 2 2 9" xfId="595"/>
    <cellStyle name="20% - 强调文字颜色 2 2 2 19" xfId="596"/>
    <cellStyle name="20% - 强调文字颜色 4 2 11" xfId="597"/>
    <cellStyle name="20% - 强调文字颜色 1 2 2 9 2" xfId="598"/>
    <cellStyle name="20% - 强调文字颜色 1 2 2_庄墓预算（定稿）2改" xfId="599"/>
    <cellStyle name="20% - 强调文字颜色 1 2 3 10" xfId="600"/>
    <cellStyle name="20% - 强调文字颜色 1 2 3 10 2" xfId="601"/>
    <cellStyle name="20% - 强调文字颜色 1 2 3 11 2" xfId="602"/>
    <cellStyle name="强调文字颜色 2 2 2 8" xfId="603"/>
    <cellStyle name="20% - 强调文字颜色 1 9" xfId="604"/>
    <cellStyle name="20% - 强调文字颜色 2 2 2 2 2" xfId="605"/>
    <cellStyle name="20% - 强调文字颜色 1 2 3 12" xfId="606"/>
    <cellStyle name="链接单元格 4 7" xfId="607"/>
    <cellStyle name="20% - 强调文字颜色 2 2 2 3" xfId="608"/>
    <cellStyle name="20% - 强调文字颜色 1 2 3 14" xfId="609"/>
    <cellStyle name="链接单元格 4 9" xfId="610"/>
    <cellStyle name="20% - 强调文字颜色 2 2 2 5" xfId="611"/>
    <cellStyle name="强调文字颜色 2 2 3 8" xfId="612"/>
    <cellStyle name="20% - 强调文字颜色 2 9" xfId="613"/>
    <cellStyle name="20% - 强调文字颜色 1 2 3 12 2" xfId="614"/>
    <cellStyle name="20% - 强调文字颜色 2 2 2 3 2" xfId="615"/>
    <cellStyle name="20% - 强调文字颜色 1 2 3 13" xfId="616"/>
    <cellStyle name="链接单元格 4 8" xfId="617"/>
    <cellStyle name="20% - 强调文字颜色 2 2 2 4" xfId="618"/>
    <cellStyle name="20% - 强调文字颜色 4 9" xfId="619"/>
    <cellStyle name="20% - 强调文字颜色 1 2 3 14 2" xfId="620"/>
    <cellStyle name="20% - 强调文字颜色 2 2 2 5 2" xfId="621"/>
    <cellStyle name="20% - 强调文字颜色 1 3 3 11" xfId="622"/>
    <cellStyle name="20% - 强调文字颜色 2 2 2 6" xfId="623"/>
    <cellStyle name="20% - 强调文字颜色 1 2 3 20" xfId="624"/>
    <cellStyle name="20% - 强调文字颜色 1 2 3 15" xfId="625"/>
    <cellStyle name="40% - 强调文字颜色 5 2 2 2 12 2" xfId="626"/>
    <cellStyle name="60% - 强调文字颜色 1 2 2 2 14 2" xfId="627"/>
    <cellStyle name="20% - 强调文字颜色 2 2 11" xfId="628"/>
    <cellStyle name="20% - 强调文字颜色 5 9" xfId="629"/>
    <cellStyle name="20% - 强调文字颜色 2 2 2 6 2" xfId="630"/>
    <cellStyle name="20% - 强调文字颜色 1 2 3 15 2" xfId="631"/>
    <cellStyle name="标题 1 3 14 2" xfId="632"/>
    <cellStyle name="40% - 强调文字颜色 5 2 2 2 13" xfId="633"/>
    <cellStyle name="20% - 强调文字颜色 2 2 16 2" xfId="634"/>
    <cellStyle name="20% - 强调文字颜色 2 2 21 2" xfId="635"/>
    <cellStyle name="20% - 强调文字颜色 2 2 2 7" xfId="636"/>
    <cellStyle name="20% - 强调文字颜色 1 2 3 16" xfId="637"/>
    <cellStyle name="20% - 强调文字颜色 6 9" xfId="638"/>
    <cellStyle name="千位分隔 12 2 9" xfId="639"/>
    <cellStyle name="20% - 强调文字颜色 2 2 2 7 2" xfId="640"/>
    <cellStyle name="20% - 强调文字颜色 1 2 3 16 2" xfId="641"/>
    <cellStyle name="20% - 强调文字颜色 2 2 2 8" xfId="642"/>
    <cellStyle name="20% - 强调文字颜色 1 2 3 17" xfId="643"/>
    <cellStyle name="20% - 强调文字颜色 2 2 2 8 2" xfId="644"/>
    <cellStyle name="常规 2 5 2 13" xfId="645"/>
    <cellStyle name="20% - 强调文字颜色 1 2 3 17 2" xfId="646"/>
    <cellStyle name="常规 14 11 9" xfId="647"/>
    <cellStyle name="40% - 强调文字颜色 4 2 3 2 2" xfId="648"/>
    <cellStyle name="20% - 强调文字颜色 2 2 2 9" xfId="649"/>
    <cellStyle name="强调文字颜色 1 2" xfId="650"/>
    <cellStyle name="20% - 强调文字颜色 1 2 3 18" xfId="651"/>
    <cellStyle name="强调文字颜色 2 2 2 2 14" xfId="652"/>
    <cellStyle name="20% - 强调文字颜色 1 3 14" xfId="653"/>
    <cellStyle name="20% - 强调文字颜色 2 2 2 9 2" xfId="654"/>
    <cellStyle name="强调文字颜色 1 2 2" xfId="655"/>
    <cellStyle name="20% - 强调文字颜色 1 2 3 18 2" xfId="656"/>
    <cellStyle name="强调文字颜色 1 3" xfId="657"/>
    <cellStyle name="百分比 11 9 2" xfId="658"/>
    <cellStyle name="20% - 强调文字颜色 1 2 3 19" xfId="659"/>
    <cellStyle name="40% - 强调文字颜色 5 3 2 4 2" xfId="660"/>
    <cellStyle name="20% - 强调文字颜色 2 2 2 13" xfId="661"/>
    <cellStyle name="强调文字颜色 1 3 2" xfId="662"/>
    <cellStyle name="20% - 强调文字颜色 1 2 3 19 2" xfId="663"/>
    <cellStyle name="20% - 强调文字颜色 1 3 2 2 6 2" xfId="664"/>
    <cellStyle name="20% - 强调文字颜色 1 4 14 2" xfId="665"/>
    <cellStyle name="20% - 强调文字颜色 1 2 3 8 2" xfId="666"/>
    <cellStyle name="40% - 强调文字颜色 2 2 8 2" xfId="667"/>
    <cellStyle name="20% - 强调文字颜色 1 2 3 2" xfId="668"/>
    <cellStyle name="20% - 强调文字颜色 4 2 2 17" xfId="669"/>
    <cellStyle name="20% - 强调文字颜色 1 2 3 2 2" xfId="670"/>
    <cellStyle name="20% - 强调文字颜色 4 2 2 17 2" xfId="671"/>
    <cellStyle name="20% - 强调文字颜色 1 2 3 3" xfId="672"/>
    <cellStyle name="20% - 强调文字颜色 4 2 2 18" xfId="673"/>
    <cellStyle name="20% - 强调文字颜色 1 2 3 3 2" xfId="674"/>
    <cellStyle name="20% - 强调文字颜色 4 2 2 18 2" xfId="675"/>
    <cellStyle name="20% - 强调文字颜色 6 2 2 15 2" xfId="676"/>
    <cellStyle name="20% - 强调文字颜色 6 2 2 20 2" xfId="677"/>
    <cellStyle name="20% - 强调文字颜色 1 3 2 2 2" xfId="678"/>
    <cellStyle name="强调文字颜色 3 2 2 2 5" xfId="679"/>
    <cellStyle name="20% - 强调文字颜色 1 4 10" xfId="680"/>
    <cellStyle name="20% - 强调文字颜色 1 2 3 4" xfId="681"/>
    <cellStyle name="20% - 强调文字颜色 4 2 2 19" xfId="682"/>
    <cellStyle name="20% - 强调文字颜色 2 3 3 17 2" xfId="683"/>
    <cellStyle name="20% - 强调文字颜色 1 3 2 2 2 2" xfId="684"/>
    <cellStyle name="千位分隔 20 18" xfId="685"/>
    <cellStyle name="千位分隔 15 18" xfId="686"/>
    <cellStyle name="20% - 强调文字颜色 1 4 10 2" xfId="687"/>
    <cellStyle name="20% - 强调文字颜色 1 2 3 4 2" xfId="688"/>
    <cellStyle name="20% - 强调文字颜色 4 2 2 19 2" xfId="689"/>
    <cellStyle name="20% - 强调文字颜色 1 3 2 2 3" xfId="690"/>
    <cellStyle name="强调文字颜色 3 2 2 2 6" xfId="691"/>
    <cellStyle name="20% - 强调文字颜色 1 4 11" xfId="692"/>
    <cellStyle name="强调文字颜色 6 2 15 10" xfId="693"/>
    <cellStyle name="20% - 强调文字颜色 5 3 2 7 2" xfId="694"/>
    <cellStyle name="20% - 强调文字颜色 1 2 3 5" xfId="695"/>
    <cellStyle name="20% - 强调文字颜色 1 3 2 2 3 2" xfId="696"/>
    <cellStyle name="20% - 强调文字颜色 1 4 11 2" xfId="697"/>
    <cellStyle name="20% - 强调文字颜色 1 2 3 5 2" xfId="698"/>
    <cellStyle name="20% - 强调文字颜色 1 3 2 2 4" xfId="699"/>
    <cellStyle name="强调文字颜色 3 2 2 2 7" xfId="700"/>
    <cellStyle name="20% - 强调文字颜色 1 4 12" xfId="701"/>
    <cellStyle name="常规 5 3 9" xfId="702"/>
    <cellStyle name="百分比 14 4" xfId="703"/>
    <cellStyle name="40% - 强调文字颜色 6 3 2 7" xfId="704"/>
    <cellStyle name="20% - 强调文字颜色 1 3 2 13 2" xfId="705"/>
    <cellStyle name="20% - 强调文字颜色 1 2 3 6" xfId="706"/>
    <cellStyle name="20% - 强调文字颜色 1 3 2 2 7" xfId="707"/>
    <cellStyle name="20% - 强调文字颜色 1 4 15" xfId="708"/>
    <cellStyle name="40% - 强调文字颜色 4 10" xfId="709"/>
    <cellStyle name="40% - 强调文字颜色 2 2 9" xfId="710"/>
    <cellStyle name="20% - 强调文字颜色 1 2 4" xfId="711"/>
    <cellStyle name="20% - 强调文字颜色 1 3 3 11 2" xfId="712"/>
    <cellStyle name="60% - 强调文字颜色 2 7 2" xfId="713"/>
    <cellStyle name="20% - 强调文字颜色 1 2 3 9" xfId="714"/>
    <cellStyle name="常规 30 10 6" xfId="715"/>
    <cellStyle name="20% - 强调文字颜色 1 3 2 2 7 2" xfId="716"/>
    <cellStyle name="千位分隔 21 18" xfId="717"/>
    <cellStyle name="千位分隔 16 18" xfId="718"/>
    <cellStyle name="标题 1 3 2 2 16" xfId="719"/>
    <cellStyle name="20% - 强调文字颜色 1 4 15 2" xfId="720"/>
    <cellStyle name="常规 8 11" xfId="721"/>
    <cellStyle name="常规 13 10 10" xfId="722"/>
    <cellStyle name="40% - 强调文字颜色 4 10 2" xfId="723"/>
    <cellStyle name="40% - 强调文字颜色 2 2 9 2" xfId="724"/>
    <cellStyle name="差 3 2 2 14" xfId="725"/>
    <cellStyle name="20% - 强调文字颜色 1 2 4 2" xfId="726"/>
    <cellStyle name="20% - 强调文字颜色 1 2 3 9 2" xfId="727"/>
    <cellStyle name="20% - 强调文字颜色 1 3 2 2 8" xfId="728"/>
    <cellStyle name="千位分隔 14 2" xfId="729"/>
    <cellStyle name="20% - 强调文字颜色 1 4 16" xfId="730"/>
    <cellStyle name="40% - 强调文字颜色 4 11" xfId="731"/>
    <cellStyle name="20% - 强调文字颜色 3 10" xfId="732"/>
    <cellStyle name="标题 4 2 6 2" xfId="733"/>
    <cellStyle name="20% - 强调文字颜色 1 2 5" xfId="734"/>
    <cellStyle name="20% - 强调文字颜色 1 3 2 2 8 2" xfId="735"/>
    <cellStyle name="40% - 强调文字颜色 4 11 2" xfId="736"/>
    <cellStyle name="20% - 强调文字颜色 3 10 2" xfId="737"/>
    <cellStyle name="20% - 强调文字颜色 1 2 5 2" xfId="738"/>
    <cellStyle name="20% - 强调文字颜色 1 3 2 2 9" xfId="739"/>
    <cellStyle name="60% - 强调文字颜色 3 3 3 2 2" xfId="740"/>
    <cellStyle name="40% - 强调文字颜色 4 12" xfId="741"/>
    <cellStyle name="20% - 强调文字颜色 3 11" xfId="742"/>
    <cellStyle name="20% - 强调文字颜色 1 2 6" xfId="743"/>
    <cellStyle name="20% - 强调文字颜色 1 3 2 2 9 2" xfId="744"/>
    <cellStyle name="40% - 强调文字颜色 4 12 2" xfId="745"/>
    <cellStyle name="20% - 强调文字颜色 3 11 2" xfId="746"/>
    <cellStyle name="20% - 强调文字颜色 1 2 6 2" xfId="747"/>
    <cellStyle name="20% - 强调文字颜色 2 2 2 11 2" xfId="748"/>
    <cellStyle name="40% - 强调文字颜色 4 13" xfId="749"/>
    <cellStyle name="20% - 强调文字颜色 3 12" xfId="750"/>
    <cellStyle name="20% - 强调文字颜色 1 2 7" xfId="751"/>
    <cellStyle name="40% - 强调文字颜色 4 13 2" xfId="752"/>
    <cellStyle name="20% - 强调文字颜色 3 12 2" xfId="753"/>
    <cellStyle name="20% - 强调文字颜色 1 2 7 2" xfId="754"/>
    <cellStyle name="40% - 强调文字颜色 4 14" xfId="755"/>
    <cellStyle name="20% - 强调文字颜色 3 13" xfId="756"/>
    <cellStyle name="20% - 强调文字颜色 1 2 8" xfId="757"/>
    <cellStyle name="40% - 强调文字颜色 4 14 2" xfId="758"/>
    <cellStyle name="20% - 强调文字颜色 1 2 8 2" xfId="759"/>
    <cellStyle name="20% - 强调文字颜色 4 2 3 17" xfId="760"/>
    <cellStyle name="20% - 强调文字颜色 3 13 2" xfId="761"/>
    <cellStyle name="40% - 强调文字颜色 4 15" xfId="762"/>
    <cellStyle name="40% - 强调文字颜色 4 20" xfId="763"/>
    <cellStyle name="20% - 强调文字颜色 1 2 9" xfId="764"/>
    <cellStyle name="40% - 强调文字颜色 1 3 2 2 8 2" xfId="765"/>
    <cellStyle name="20% - 强调文字颜色 3 14" xfId="766"/>
    <cellStyle name="常规 9 11" xfId="767"/>
    <cellStyle name="常规 13 11 10" xfId="768"/>
    <cellStyle name="40% - 强调文字颜色 4 15 2" xfId="769"/>
    <cellStyle name="40% - 强调文字颜色 4 20 2" xfId="770"/>
    <cellStyle name="链接单元格 4 16 5" xfId="771"/>
    <cellStyle name="40% - 强调文字颜色 1 16" xfId="772"/>
    <cellStyle name="40% - 强调文字颜色 1 21" xfId="773"/>
    <cellStyle name="20% - 强调文字颜色 3 14 2" xfId="774"/>
    <cellStyle name="20% - 强调文字颜色 1 2 9 2" xfId="775"/>
    <cellStyle name="强调文字颜色 2 2 2 2" xfId="776"/>
    <cellStyle name="常规 5 2 3 12" xfId="777"/>
    <cellStyle name="20% - 强调文字颜色 1 3" xfId="778"/>
    <cellStyle name="20% - 强调文字颜色 6 2 2 10 2" xfId="779"/>
    <cellStyle name="强调文字颜色 2 2 2 2 10" xfId="780"/>
    <cellStyle name="20% - 强调文字颜色 1 3 10" xfId="781"/>
    <cellStyle name="强调文字颜色 2 2 2 2 11" xfId="782"/>
    <cellStyle name="20% - 强调文字颜色 1 3 11" xfId="783"/>
    <cellStyle name="百分比 3 2 2 2" xfId="784"/>
    <cellStyle name="40% - 强调文字颜色 4 2 2 6" xfId="785"/>
    <cellStyle name="常规 10 11 15" xfId="786"/>
    <cellStyle name="20% - 强调文字颜色 1 3 11 2" xfId="787"/>
    <cellStyle name="强调文字颜色 2 2 2 2 12" xfId="788"/>
    <cellStyle name="20% - 强调文字颜色 1 3 12" xfId="789"/>
    <cellStyle name="强调文字颜色 2 2 2 2 13" xfId="790"/>
    <cellStyle name="20% - 强调文字颜色 1 3 13" xfId="791"/>
    <cellStyle name="输入 4 21" xfId="792"/>
    <cellStyle name="输入 4 16" xfId="793"/>
    <cellStyle name="20% - 强调文字颜色 1 3 13 2" xfId="794"/>
    <cellStyle name="常规 10 4 10 11" xfId="795"/>
    <cellStyle name="20% - 强调文字颜色 1 3 14 2" xfId="796"/>
    <cellStyle name="40% - 强调文字颜色 3 11" xfId="797"/>
    <cellStyle name="20% - 强调文字颜色 2 10" xfId="798"/>
    <cellStyle name="20% - 强调文字颜色 1 3 21" xfId="799"/>
    <cellStyle name="20% - 强调文字颜色 1 3 16" xfId="800"/>
    <cellStyle name="40% - 强调文字颜色 3 11 2" xfId="801"/>
    <cellStyle name="20% - 强调文字颜色 2 10 2" xfId="802"/>
    <cellStyle name="常规 10 12 15" xfId="803"/>
    <cellStyle name="20% - 强调文字颜色 1 3 21 2" xfId="804"/>
    <cellStyle name="20% - 强调文字颜色 1 3 16 2" xfId="805"/>
    <cellStyle name="20% - 强调文字颜色 3 2 2 6" xfId="806"/>
    <cellStyle name="40% - 强调文字颜色 3 12" xfId="807"/>
    <cellStyle name="20% - 强调文字颜色 2 11" xfId="808"/>
    <cellStyle name="常规 3 4 14 5" xfId="809"/>
    <cellStyle name="40% - 强调文字颜色 2 3 16 2" xfId="810"/>
    <cellStyle name="40% - 强调文字颜色 2 3 21 2" xfId="811"/>
    <cellStyle name="20% - 强调文字颜色 1 3 22" xfId="812"/>
    <cellStyle name="20% - 强调文字颜色 1 3 17" xfId="813"/>
    <cellStyle name="40% - 强调文字颜色 3 12 2" xfId="814"/>
    <cellStyle name="20% - 强调文字颜色 6 2 15" xfId="815"/>
    <cellStyle name="20% - 强调文字颜色 6 2 20" xfId="816"/>
    <cellStyle name="标题 4 3 2 3" xfId="817"/>
    <cellStyle name="20% - 强调文字颜色 2 11 2" xfId="818"/>
    <cellStyle name="20% - 强调文字颜色 1 3 17 2" xfId="819"/>
    <cellStyle name="20% - 强调文字颜色 3 2 3 6" xfId="820"/>
    <cellStyle name="40% - 强调文字颜色 4 2 2 2 10" xfId="821"/>
    <cellStyle name="40% - 强调文字颜色 3 13" xfId="822"/>
    <cellStyle name="标题 3 3 2 2 7 2" xfId="823"/>
    <cellStyle name="20% - 强调文字颜色 2 12" xfId="824"/>
    <cellStyle name="20% - 强调文字颜色 1 3 23" xfId="825"/>
    <cellStyle name="20% - 强调文字颜色 1 3 18" xfId="826"/>
    <cellStyle name="货币 4 13" xfId="827"/>
    <cellStyle name="40% - 强调文字颜色 4 2 2 2 10 2" xfId="828"/>
    <cellStyle name="40% - 强调文字颜色 3 13 2" xfId="829"/>
    <cellStyle name="标题 4 3 3 3" xfId="830"/>
    <cellStyle name="20% - 强调文字颜色 2 12 2" xfId="831"/>
    <cellStyle name="警告文本 2 2 2 3" xfId="832"/>
    <cellStyle name="常规 7 2 2 2 7" xfId="833"/>
    <cellStyle name="20% - 强调文字颜色 1 3 18 2" xfId="834"/>
    <cellStyle name="40% - 强调文字颜色 4 2 2 2 11" xfId="835"/>
    <cellStyle name="40% - 强调文字颜色 5 3 2 17 2" xfId="836"/>
    <cellStyle name="40% - 强调文字颜色 3 14" xfId="837"/>
    <cellStyle name="20% - 强调文字颜色 2 13" xfId="838"/>
    <cellStyle name="常规 6 12 6" xfId="839"/>
    <cellStyle name="40% - 强调文字颜色 1 4 5 2" xfId="840"/>
    <cellStyle name="20% - 强调文字颜色 3 3 2 2 11 2" xfId="841"/>
    <cellStyle name="20% - 强调文字颜色 1 3 19" xfId="842"/>
    <cellStyle name="40% - 强调文字颜色 4 2 2 2 11 2" xfId="843"/>
    <cellStyle name="40% - 强调文字颜色 3 14 2" xfId="844"/>
    <cellStyle name="标题 4 3 4 3" xfId="845"/>
    <cellStyle name="20% - 强调文字颜色 2 13 2" xfId="846"/>
    <cellStyle name="20% - 强调文字颜色 1 3 19 2" xfId="847"/>
    <cellStyle name="标题 1 2 3 20" xfId="848"/>
    <cellStyle name="标题 1 2 3 15" xfId="849"/>
    <cellStyle name="40% - 强调文字颜色 2 3 7" xfId="850"/>
    <cellStyle name="强调文字颜色 2 2 2 2 2" xfId="851"/>
    <cellStyle name="警告文本 3 2 21" xfId="852"/>
    <cellStyle name="警告文本 3 2 16" xfId="853"/>
    <cellStyle name="20% - 强调文字颜色 1 3 2" xfId="854"/>
    <cellStyle name="警告文本 9" xfId="855"/>
    <cellStyle name="20% - 强调文字颜色 1 3 2 10" xfId="856"/>
    <cellStyle name="百分比 11 4" xfId="857"/>
    <cellStyle name="20% - 强调文字颜色 1 3 2 10 2" xfId="858"/>
    <cellStyle name="20% - 强调文字颜色 2 2 13 2" xfId="859"/>
    <cellStyle name="20% - 强调文字颜色 1 3 2 13" xfId="860"/>
    <cellStyle name="60% - 强调文字颜色 6 3 4 2" xfId="861"/>
    <cellStyle name="20% - 强调文字颜色 1 3 2 14" xfId="862"/>
    <cellStyle name="常规 5 4 9" xfId="863"/>
    <cellStyle name="百分比 15 4" xfId="864"/>
    <cellStyle name="60% - 强调文字颜色 6 3 4 2 2" xfId="865"/>
    <cellStyle name="40% - 强调文字颜色 6 3 3 7" xfId="866"/>
    <cellStyle name="20% - 强调文字颜色 1 3 2 14 2" xfId="867"/>
    <cellStyle name="货币 5 13" xfId="868"/>
    <cellStyle name="40% - 强调文字颜色 4 2 2 2 15 2" xfId="869"/>
    <cellStyle name="40% - 强调文字颜色 3 2 2 2 9" xfId="870"/>
    <cellStyle name="40% - 强调文字颜色 3 18 2" xfId="871"/>
    <cellStyle name="20% - 强调文字颜色 2 17 2" xfId="872"/>
    <cellStyle name="20% - 强调文字颜色 2 4 6" xfId="873"/>
    <cellStyle name="60% - 强调文字颜色 6 3 4 3" xfId="874"/>
    <cellStyle name="20% - 强调文字颜色 1 3 2 20" xfId="875"/>
    <cellStyle name="20% - 强调文字颜色 1 3 2 15" xfId="876"/>
    <cellStyle name="常规 5 5 9" xfId="877"/>
    <cellStyle name="百分比 16 4" xfId="878"/>
    <cellStyle name="60% - 强调文字颜色 6 3 4 3 2" xfId="879"/>
    <cellStyle name="20% - 强调文字颜色 1 3 2 20 2" xfId="880"/>
    <cellStyle name="20% - 强调文字颜色 1 3 2 15 2" xfId="881"/>
    <cellStyle name="40% - 强调文字颜色 2 3 2 10" xfId="882"/>
    <cellStyle name="60% - 强调文字颜色 6 3 4 4" xfId="883"/>
    <cellStyle name="20% - 强调文字颜色 1 3 2 21" xfId="884"/>
    <cellStyle name="20% - 强调文字颜色 1 3 2 16" xfId="885"/>
    <cellStyle name="强调文字颜色 6 2 3 26" xfId="886"/>
    <cellStyle name="常规 5 6 9" xfId="887"/>
    <cellStyle name="20% - 强调文字颜色 1 3 2 16 2" xfId="888"/>
    <cellStyle name="20% - 强调文字颜色 2 3 2 2 3 2" xfId="889"/>
    <cellStyle name="20% - 强调文字颜色 1 3 2 17" xfId="890"/>
    <cellStyle name="常规 5 7 9" xfId="891"/>
    <cellStyle name="常规 3 4 2 13" xfId="892"/>
    <cellStyle name="20% - 强调文字颜色 1 3 2 17 2" xfId="893"/>
    <cellStyle name="20% - 强调文字颜色 1 3 2 18" xfId="894"/>
    <cellStyle name="输出 2 15 9" xfId="895"/>
    <cellStyle name="20% - 强调文字颜色 5 3 2 7" xfId="896"/>
    <cellStyle name="常规 5 8 9" xfId="897"/>
    <cellStyle name="20% - 强调文字颜色 1 3 2 18 2" xfId="898"/>
    <cellStyle name="百分比 16 4 2" xfId="899"/>
    <cellStyle name="20% - 强调文字颜色 1 3 2 19" xfId="900"/>
    <cellStyle name="40% - 强调文字颜色 2 3 2 10 2" xfId="901"/>
    <cellStyle name="20% - 强调文字颜色 5 3 3 7" xfId="902"/>
    <cellStyle name="常规 5 9 9" xfId="903"/>
    <cellStyle name="20% - 强调文字颜色 1 3 2 19 2" xfId="904"/>
    <cellStyle name="标题 1 2 3 15 2" xfId="905"/>
    <cellStyle name="20% - 强调文字颜色 6 2 2 15" xfId="906"/>
    <cellStyle name="20% - 强调文字颜色 6 2 2 20" xfId="907"/>
    <cellStyle name="40% - 强调文字颜色 2 3 7 2" xfId="908"/>
    <cellStyle name="20% - 强调文字颜色 1 3 2 2" xfId="909"/>
    <cellStyle name="20% - 强调文字颜色 6 2 2 16" xfId="910"/>
    <cellStyle name="20% - 强调文字颜色 6 2 2 21" xfId="911"/>
    <cellStyle name="20% - 强调文字颜色 1 3 2 3" xfId="912"/>
    <cellStyle name="20% - 强调文字颜色 6 2 2 16 2" xfId="913"/>
    <cellStyle name="20% - 强调文字颜色 1 3 2 3 2" xfId="914"/>
    <cellStyle name="20% - 强调文字颜色 6 2 2 17" xfId="915"/>
    <cellStyle name="20% - 强调文字颜色 1 3 2 4" xfId="916"/>
    <cellStyle name="20% - 强调文字颜色 6 2 2 17 2" xfId="917"/>
    <cellStyle name="20% - 强调文字颜色 1 3 2 4 2" xfId="918"/>
    <cellStyle name="20% - 强调文字颜色 6 2 2 18" xfId="919"/>
    <cellStyle name="20% - 强调文字颜色 5 3 3 6 2" xfId="920"/>
    <cellStyle name="20% - 强调文字颜色 1 3 2 5" xfId="921"/>
    <cellStyle name="20% - 强调文字颜色 6 2 2 18 2" xfId="922"/>
    <cellStyle name="20% - 强调文字颜色 1 3 2 5 2" xfId="923"/>
    <cellStyle name="20% - 强调文字颜色 6 2 2 19" xfId="924"/>
    <cellStyle name="常规 6 2 2 2 10" xfId="925"/>
    <cellStyle name="20% - 强调文字颜色 1 3 2 6" xfId="926"/>
    <cellStyle name="20% - 强调文字颜色 6 2 2 19 2" xfId="927"/>
    <cellStyle name="20% - 强调文字颜色 1 3 2 6 2" xfId="928"/>
    <cellStyle name="强调文字颜色 3 2 3 20 3" xfId="929"/>
    <cellStyle name="40% - 强调文字颜色 3 3 2 9 2" xfId="930"/>
    <cellStyle name="常规 6 2 2 2 11" xfId="931"/>
    <cellStyle name="20% - 强调文字颜色 1 3 2 7" xfId="932"/>
    <cellStyle name="强调文字颜色 2 2 15 10" xfId="933"/>
    <cellStyle name="20% - 强调文字颜色 1 3 2 7 2" xfId="934"/>
    <cellStyle name="40% - 强调文字颜色 4 3 2 18" xfId="935"/>
    <cellStyle name="20% - 强调文字颜色 2 3 2 2 10 2" xfId="936"/>
    <cellStyle name="20% - 强调文字颜色 1 3 2 8 2" xfId="937"/>
    <cellStyle name="20% - 强调文字颜色 2 2 10 2" xfId="938"/>
    <cellStyle name="20% - 强调文字颜色 2 3 2 2 11" xfId="939"/>
    <cellStyle name="常规 6 2 2 2 13" xfId="940"/>
    <cellStyle name="60% - 强调文字颜色 3 6 2" xfId="941"/>
    <cellStyle name="20% - 强调文字颜色 1 3 2 9" xfId="942"/>
    <cellStyle name="20% - 强调文字颜色 2 3 2 2 11 2" xfId="943"/>
    <cellStyle name="20% - 强调文字颜色 1 3 2 9 2" xfId="944"/>
    <cellStyle name="20% - 强调文字颜色 4 3 2 2 9" xfId="945"/>
    <cellStyle name="20% - 强调文字颜色 1 3 2_庄墓预算（定稿）2改" xfId="946"/>
    <cellStyle name="20% - 强调文字颜色 1 3 3 10" xfId="947"/>
    <cellStyle name="常规 3 3 3 2" xfId="948"/>
    <cellStyle name="20% - 强调文字颜色 1 3 3 12" xfId="949"/>
    <cellStyle name="标题 1 2 3 17" xfId="950"/>
    <cellStyle name="40% - 强调文字颜色 2 3 9" xfId="951"/>
    <cellStyle name="20% - 强调文字颜色 1 3 3 12 2" xfId="952"/>
    <cellStyle name="强调文字颜色 2 2 2 2 4" xfId="953"/>
    <cellStyle name="警告文本 3 2 23" xfId="954"/>
    <cellStyle name="警告文本 3 2 18" xfId="955"/>
    <cellStyle name="20% - 强调文字颜色 1 3 4" xfId="956"/>
    <cellStyle name="20% - 强调文字颜色 2 2 18 2" xfId="957"/>
    <cellStyle name="常规 3 3 3 3" xfId="958"/>
    <cellStyle name="20% - 强调文字颜色 1 3 3 13" xfId="959"/>
    <cellStyle name="强调文字颜色 4 5 2 2" xfId="960"/>
    <cellStyle name="40% - 强调文字颜色 2 4 9" xfId="961"/>
    <cellStyle name="40% - 强调文字颜色 1 2 2_庄墓预算（定稿）2改" xfId="962"/>
    <cellStyle name="20% - 强调文字颜色 1 3 3 13 2" xfId="963"/>
    <cellStyle name="20% - 强调文字颜色 1 4 4" xfId="964"/>
    <cellStyle name="40% - 强调文字颜色 5 3 4 2" xfId="965"/>
    <cellStyle name="常规 3 3 3 4" xfId="966"/>
    <cellStyle name="60% - 强调文字颜色 6 3 9 2" xfId="967"/>
    <cellStyle name="20% - 强调文字颜色 1 3 3 14" xfId="968"/>
    <cellStyle name="40% - 强调文字颜色 5 3 4 2 2" xfId="969"/>
    <cellStyle name="20% - 强调文字颜色 1 3 3 14 2" xfId="970"/>
    <cellStyle name="40% - 强调文字颜色 5 3 4 3" xfId="971"/>
    <cellStyle name="常规 3 3 3 5" xfId="972"/>
    <cellStyle name="20% - 强调文字颜色 1 3 3 20" xfId="973"/>
    <cellStyle name="20% - 强调文字颜色 1 3 3 15" xfId="974"/>
    <cellStyle name="40% - 强调文字颜色 5 3 4 3 2" xfId="975"/>
    <cellStyle name="20% - 强调文字颜色 1 3 3 15 2" xfId="976"/>
    <cellStyle name="40% - 强调文字颜色 5 3 4 4" xfId="977"/>
    <cellStyle name="常规 3 3 3 6" xfId="978"/>
    <cellStyle name="标题 4 2 3 5 2" xfId="979"/>
    <cellStyle name="20% - 强调文字颜色 1 3 3 16" xfId="980"/>
    <cellStyle name="40% - 强调文字颜色 5 10" xfId="981"/>
    <cellStyle name="20% - 强调文字颜色 1 3 3 16 2" xfId="982"/>
    <cellStyle name="20% - 强调文字颜色 5 2 2 2 9" xfId="983"/>
    <cellStyle name="20% - 强调文字颜色 1 3 3 17 2" xfId="984"/>
    <cellStyle name="常规 3 3 3 8" xfId="985"/>
    <cellStyle name="20% - 强调文字颜色 1 3 3 18" xfId="986"/>
    <cellStyle name="20% - 强调文字颜色 3 2 3 2 2" xfId="987"/>
    <cellStyle name="20% - 强调文字颜色 1 3 3 18 2" xfId="988"/>
    <cellStyle name="20% - 强调文字颜色 1 4 6 2" xfId="989"/>
    <cellStyle name="常规 3 3 3 9" xfId="990"/>
    <cellStyle name="百分比 16 9 2" xfId="991"/>
    <cellStyle name="20% - 强调文字颜色 1 3 3 19" xfId="992"/>
    <cellStyle name="40% - 强调文字颜色 2 3 2 15 2" xfId="993"/>
    <cellStyle name="40% - 强调文字颜色 2 3 2 20 2" xfId="994"/>
    <cellStyle name="20% - 强调文字颜色 1 3 3 19 2" xfId="995"/>
    <cellStyle name="标题 1 2 3 16 2" xfId="996"/>
    <cellStyle name="40% - 强调文字颜色 2 3 8 2" xfId="997"/>
    <cellStyle name="20% - 强调文字颜色 1 3 3 2" xfId="998"/>
    <cellStyle name="40% - 强调文字颜色 5 16" xfId="999"/>
    <cellStyle name="40% - 强调文字颜色 5 21" xfId="1000"/>
    <cellStyle name="标题 1 2 3 17 2" xfId="1001"/>
    <cellStyle name="40% - 强调文字颜色 2 3 9 2" xfId="1002"/>
    <cellStyle name="20% - 强调文字颜色 4 15" xfId="1003"/>
    <cellStyle name="20% - 强调文字颜色 4 20" xfId="1004"/>
    <cellStyle name="20% - 强调文字颜色 1 3 4 2" xfId="1005"/>
    <cellStyle name="40% - 强调文字颜色 5 16 2" xfId="1006"/>
    <cellStyle name="20% - 强调文字颜色 4 15 2" xfId="1007"/>
    <cellStyle name="20% - 强调文字颜色 4 20 2" xfId="1008"/>
    <cellStyle name="20% - 强调文字颜色 1 3 4 2 2" xfId="1009"/>
    <cellStyle name="强调文字颜色 2 2 2 2 5" xfId="1010"/>
    <cellStyle name="警告文本 3 2 24" xfId="1011"/>
    <cellStyle name="警告文本 3 2 19" xfId="1012"/>
    <cellStyle name="标题 4 2 7 2" xfId="1013"/>
    <cellStyle name="20% - 强调文字颜色 1 3 5" xfId="1014"/>
    <cellStyle name="20% - 强调文字颜色 1 3 5 2" xfId="1015"/>
    <cellStyle name="强调文字颜色 2 2 2 2 6" xfId="1016"/>
    <cellStyle name="警告文本 3 2 30" xfId="1017"/>
    <cellStyle name="警告文本 3 2 25" xfId="1018"/>
    <cellStyle name="20% - 强调文字颜色 1 3 6" xfId="1019"/>
    <cellStyle name="汇总 5 2 8" xfId="1020"/>
    <cellStyle name="40% - 强调文字颜色 4 3 2 2 12" xfId="1021"/>
    <cellStyle name="常规 3 10 5" xfId="1022"/>
    <cellStyle name="20% - 强调文字颜色 1 3 6 2" xfId="1023"/>
    <cellStyle name="强调文字颜色 2 2 2 2 7" xfId="1024"/>
    <cellStyle name="警告文本 3 2 31" xfId="1025"/>
    <cellStyle name="警告文本 3 2 26" xfId="1026"/>
    <cellStyle name="20% - 强调文字颜色 1 3 7" xfId="1027"/>
    <cellStyle name="20% - 强调文字颜色 2 2 2 12 2" xfId="1028"/>
    <cellStyle name="强调文字颜色 2 2 14" xfId="1029"/>
    <cellStyle name="40% - 强调文字颜色 5 3 2 2 14 2" xfId="1030"/>
    <cellStyle name="强调文字颜色 2 2 2 3" xfId="1031"/>
    <cellStyle name="常规 5 2 3 13" xfId="1032"/>
    <cellStyle name="20% - 强调文字颜色 1 4" xfId="1033"/>
    <cellStyle name="20% - 强调文字颜色 6 2 3 15" xfId="1034"/>
    <cellStyle name="20% - 强调文字颜色 6 2 3 20" xfId="1035"/>
    <cellStyle name="常规 3 11 5" xfId="1036"/>
    <cellStyle name="20% - 强调文字颜色 1 3 7 2" xfId="1037"/>
    <cellStyle name="强调文字颜色 2 2 2 2 8" xfId="1038"/>
    <cellStyle name="警告文本 3 2 27" xfId="1039"/>
    <cellStyle name="20% - 强调文字颜色 1 3 8" xfId="1040"/>
    <cellStyle name="链接单元格 5 2 9" xfId="1041"/>
    <cellStyle name="常规 3 12 5" xfId="1042"/>
    <cellStyle name="20% - 强调文字颜色 1 3 8 2" xfId="1043"/>
    <cellStyle name="40% - 强调文字颜色 6 21" xfId="1044"/>
    <cellStyle name="40% - 强调文字颜色 6 16" xfId="1045"/>
    <cellStyle name="20% - 强调文字颜色 5 15" xfId="1046"/>
    <cellStyle name="20% - 强调文字颜色 5 20" xfId="1047"/>
    <cellStyle name="20% - 强调文字颜色 1 3 9 2" xfId="1048"/>
    <cellStyle name="20% - 强调文字颜色 1 3_庄墓预算（定稿）2改" xfId="1049"/>
    <cellStyle name="40% - 强调文字颜色 2 4 7" xfId="1050"/>
    <cellStyle name="20% - 强调文字颜色 1 4 2" xfId="1051"/>
    <cellStyle name="40% - 强调文字颜色 2 4 7 2" xfId="1052"/>
    <cellStyle name="20% - 强调文字颜色 1 4 2 2" xfId="1053"/>
    <cellStyle name="检查单元格 2 15 11" xfId="1054"/>
    <cellStyle name="40% - 强调文字颜色 2 4 8 2" xfId="1055"/>
    <cellStyle name="20% - 强调文字颜色 1 4 3 2" xfId="1056"/>
    <cellStyle name="标题 4 2 8 2" xfId="1057"/>
    <cellStyle name="20% - 强调文字颜色 1 4 5" xfId="1058"/>
    <cellStyle name="20% - 强调文字颜色 1 4 6" xfId="1059"/>
    <cellStyle name="20% - 强调文字颜色 1 4 7" xfId="1060"/>
    <cellStyle name="20% - 强调文字颜色 2 2 2 13 2" xfId="1061"/>
    <cellStyle name="20% - 强调文字颜色 2 2 19" xfId="1062"/>
    <cellStyle name="20% - 强调文字颜色 1 4 7 2" xfId="1063"/>
    <cellStyle name="20% - 强调文字颜色 1 4 8" xfId="1064"/>
    <cellStyle name="20% - 强调文字颜色 1 4 8 2" xfId="1065"/>
    <cellStyle name="20% - 强调文字颜色 1 4 9" xfId="1066"/>
    <cellStyle name="20% - 强调文字颜色 1 4 9 2" xfId="1067"/>
    <cellStyle name="强调文字颜色 2 2 2 4" xfId="1068"/>
    <cellStyle name="常规 5 2 3 14" xfId="1069"/>
    <cellStyle name="百分比 11 2 5 2" xfId="1070"/>
    <cellStyle name="20% - 强调文字颜色 1 5" xfId="1071"/>
    <cellStyle name="20% - 强调文字颜色 1 5 2" xfId="1072"/>
    <cellStyle name="20% - 强调文字颜色 1 6 2" xfId="1073"/>
    <cellStyle name="强调文字颜色 2 2 2 6" xfId="1074"/>
    <cellStyle name="常规 5 2 3 16" xfId="1075"/>
    <cellStyle name="20% - 强调文字颜色 1 7" xfId="1076"/>
    <cellStyle name="强调文字颜色 6 3 3 19" xfId="1077"/>
    <cellStyle name="20% - 强调文字颜色 5 2 2 2 7" xfId="1078"/>
    <cellStyle name="好 3 2 2 12" xfId="1079"/>
    <cellStyle name="20% - 强调文字颜色 1 7 2" xfId="1080"/>
    <cellStyle name="强调文字颜色 2 2 2 7" xfId="1081"/>
    <cellStyle name="20% - 强调文字颜色 1 8" xfId="1082"/>
    <cellStyle name="警告文本 3 3 16" xfId="1083"/>
    <cellStyle name="20% - 强调文字颜色 1 8 2" xfId="1084"/>
    <cellStyle name="20% - 强调文字颜色 1 9 2" xfId="1085"/>
    <cellStyle name="20% - 强调文字颜色 2 2 2 2 2 2" xfId="1086"/>
    <cellStyle name="40% - 强调文字颜色 4 2 2 2 12 2" xfId="1087"/>
    <cellStyle name="40% - 强调文字颜色 3 15 2" xfId="1088"/>
    <cellStyle name="40% - 强调文字颜色 3 20 2" xfId="1089"/>
    <cellStyle name="20% - 强调文字颜色 2 14 2" xfId="1090"/>
    <cellStyle name="40% - 强调文字颜色 4 2 2 2 13" xfId="1091"/>
    <cellStyle name="40% - 强调文字颜色 3 16" xfId="1092"/>
    <cellStyle name="40% - 强调文字颜色 3 21" xfId="1093"/>
    <cellStyle name="强调文字颜色 2 2 3 10" xfId="1094"/>
    <cellStyle name="20% - 强调文字颜色 2 15" xfId="1095"/>
    <cellStyle name="20% - 强调文字颜色 2 20" xfId="1096"/>
    <cellStyle name="40% - 强调文字颜色 4 2 2 2 14" xfId="1097"/>
    <cellStyle name="常规 12 3 2 2" xfId="1098"/>
    <cellStyle name="40% - 强调文字颜色 3 17" xfId="1099"/>
    <cellStyle name="40% - 强调文字颜色 3 22" xfId="1100"/>
    <cellStyle name="20% - 强调文字颜色 6 2 7 2" xfId="1101"/>
    <cellStyle name="强调文字颜色 2 2 3 11" xfId="1102"/>
    <cellStyle name="20% - 强调文字颜色 2 16" xfId="1103"/>
    <cellStyle name="20% - 强调文字颜色 2 21" xfId="1104"/>
    <cellStyle name="40% - 强调文字颜色 4 2 2 2 15" xfId="1105"/>
    <cellStyle name="常规 12 3 2 3" xfId="1106"/>
    <cellStyle name="40% - 强调文字颜色 3 18" xfId="1107"/>
    <cellStyle name="强调文字颜色 2 2 3 12" xfId="1108"/>
    <cellStyle name="60% - 强调文字颜色 5 2 3 11 2" xfId="1109"/>
    <cellStyle name="20% - 强调文字颜色 2 17" xfId="1110"/>
    <cellStyle name="20% - 强调文字颜色 2 22" xfId="1111"/>
    <cellStyle name="40% - 强调文字颜色 4 2 2 2 16" xfId="1112"/>
    <cellStyle name="常规 12 3 2 4" xfId="1113"/>
    <cellStyle name="40% - 强调文字颜色 3 19" xfId="1114"/>
    <cellStyle name="强调文字颜色 2 2 3 13" xfId="1115"/>
    <cellStyle name="20% - 强调文字颜色 2 18" xfId="1116"/>
    <cellStyle name="常规 12 3 2 11" xfId="1117"/>
    <cellStyle name="40% - 强调文字颜色 3 19 2" xfId="1118"/>
    <cellStyle name="20% - 强调文字颜色 2 18 2" xfId="1119"/>
    <cellStyle name="40% - 强调文字颜色 4 3 2 2 10 2" xfId="1120"/>
    <cellStyle name="强调文字颜色 2 2 3 14" xfId="1121"/>
    <cellStyle name="20% - 强调文字颜色 2 19" xfId="1122"/>
    <cellStyle name="20% - 强调文字颜色 2 2 2 2 6" xfId="1123"/>
    <cellStyle name="60% - 强调文字颜色 1 2 2 5" xfId="1124"/>
    <cellStyle name="20% - 强调文字颜色 2 19 2" xfId="1125"/>
    <cellStyle name="20% - 强调文字颜色 2 2" xfId="1126"/>
    <cellStyle name="20% - 强调文字颜色 2 2 10" xfId="1127"/>
    <cellStyle name="20% - 强调文字颜色 2 2 12" xfId="1128"/>
    <cellStyle name="20% - 强调文字颜色 6 3 2 19" xfId="1129"/>
    <cellStyle name="20% - 强调文字颜色 2 2 12 2" xfId="1130"/>
    <cellStyle name="常规 24 2 5" xfId="1131"/>
    <cellStyle name="常规 19 2 5" xfId="1132"/>
    <cellStyle name="20% - 强调文字颜色 2 2 19 2" xfId="1133"/>
    <cellStyle name="20% - 强调文字颜色 2 2 13" xfId="1134"/>
    <cellStyle name="20% - 强调文字颜色 2 2 14" xfId="1135"/>
    <cellStyle name="20% - 强调文字颜色 2 2 14 2" xfId="1136"/>
    <cellStyle name="20% - 强调文字颜色 2 2 15" xfId="1137"/>
    <cellStyle name="20% - 强调文字颜色 2 2 20" xfId="1138"/>
    <cellStyle name="20% - 强调文字颜色 2 2 2 2 4" xfId="1139"/>
    <cellStyle name="百分比 6 2 5" xfId="1140"/>
    <cellStyle name="20% - 强调文字颜色 2 2 15 2" xfId="1141"/>
    <cellStyle name="20% - 强调文字颜色 2 2 20 2" xfId="1142"/>
    <cellStyle name="20% - 强调文字颜色 2 2 16" xfId="1143"/>
    <cellStyle name="20% - 强调文字颜色 2 2 21" xfId="1144"/>
    <cellStyle name="标题 8 3" xfId="1145"/>
    <cellStyle name="20% - 强调文字颜色 6 2 12 2" xfId="1146"/>
    <cellStyle name="20% - 强调文字颜色 2 2 18" xfId="1147"/>
    <cellStyle name="20% - 强调文字颜色 2 2 23" xfId="1148"/>
    <cellStyle name="20% - 强调文字颜色 2 2 9 2" xfId="1149"/>
    <cellStyle name="20% - 强调文字颜色 2 2 2 10" xfId="1150"/>
    <cellStyle name="20% - 强调文字颜色 2 2 2 10 2" xfId="1151"/>
    <cellStyle name="20% - 强调文字颜色 2 2 2 11" xfId="1152"/>
    <cellStyle name="20% - 强调文字颜色 2 2 2 12" xfId="1153"/>
    <cellStyle name="20% - 强调文字颜色 2 2 2 14" xfId="1154"/>
    <cellStyle name="20% - 强调文字颜色 6 2 2 12" xfId="1155"/>
    <cellStyle name="20% - 强调文字颜色 2 2 2 14 2" xfId="1156"/>
    <cellStyle name="20% - 强调文字颜色 2 2 2 20" xfId="1157"/>
    <cellStyle name="20% - 强调文字颜色 2 2 2 15" xfId="1158"/>
    <cellStyle name="20% - 强调文字颜色 2 2 2 20 2" xfId="1159"/>
    <cellStyle name="20% - 强调文字颜色 2 2 2 15 2" xfId="1160"/>
    <cellStyle name="40% - 强调文字颜色 5 3 2 2 5 2" xfId="1161"/>
    <cellStyle name="20% - 强调文字颜色 2 2 2 21" xfId="1162"/>
    <cellStyle name="20% - 强调文字颜色 2 2 2 16" xfId="1163"/>
    <cellStyle name="20% - 强调文字颜色 2 2 2 16 2" xfId="1164"/>
    <cellStyle name="40% - 强调文字颜色 5 13" xfId="1165"/>
    <cellStyle name="20% - 强调文字颜色 4 12" xfId="1166"/>
    <cellStyle name="20% - 强调文字颜色 2 2 2 17 2" xfId="1167"/>
    <cellStyle name="20% - 强调文字颜色 2 2 2 18" xfId="1168"/>
    <cellStyle name="20% - 强调文字颜色 2 2 2 18 2" xfId="1169"/>
    <cellStyle name="20% - 强调文字颜色 6 2 3 12" xfId="1170"/>
    <cellStyle name="20% - 强调文字颜色 2 2 2 19 2" xfId="1171"/>
    <cellStyle name="20% - 强调文字颜色 2 2 2 2 7 2" xfId="1172"/>
    <cellStyle name="20% - 强调文字颜色 6 2 3 6" xfId="1173"/>
    <cellStyle name="百分比 13 2 8" xfId="1174"/>
    <cellStyle name="20% - 强调文字颜色 2 2 2 2 10" xfId="1175"/>
    <cellStyle name="20% - 强调文字颜色 6 2 3 8" xfId="1176"/>
    <cellStyle name="20% - 强调文字颜色 2 2 2 2 12" xfId="1177"/>
    <cellStyle name="40% - 强调文字颜色 3 2 2 15" xfId="1178"/>
    <cellStyle name="40% - 强调文字颜色 3 2 2 20" xfId="1179"/>
    <cellStyle name="20% - 强调文字颜色 6 2 3 6 2" xfId="1180"/>
    <cellStyle name="百分比 13 2 8 2" xfId="1181"/>
    <cellStyle name="20% - 强调文字颜色 2 2 2 2 10 2" xfId="1182"/>
    <cellStyle name="常规 38 11" xfId="1183"/>
    <cellStyle name="20% - 强调文字颜色 6 2 3 7 2" xfId="1184"/>
    <cellStyle name="千位分隔 12" xfId="1185"/>
    <cellStyle name="百分比 13 2 9 2" xfId="1186"/>
    <cellStyle name="20% - 强调文字颜色 2 2 2 2 11 2" xfId="1187"/>
    <cellStyle name="警告文本 2 2 3" xfId="1188"/>
    <cellStyle name="20% - 强调文字颜色 6 2 3 8 2" xfId="1189"/>
    <cellStyle name="常规 5 4 18" xfId="1190"/>
    <cellStyle name="20% - 强调文字颜色 2 2 2 2 12 2" xfId="1191"/>
    <cellStyle name="20% - 强调文字颜色 6 2 3 9" xfId="1192"/>
    <cellStyle name="20% - 强调文字颜色 2 2 2 2 13" xfId="1193"/>
    <cellStyle name="警告文本 2 3 3" xfId="1194"/>
    <cellStyle name="20% - 强调文字颜色 3 3 3 10" xfId="1195"/>
    <cellStyle name="20% - 强调文字颜色 6 2 3 9 2" xfId="1196"/>
    <cellStyle name="20% - 强调文字颜色 2 2 2 2 13 2" xfId="1197"/>
    <cellStyle name="40% - 强调文字颜色 3 2 3 11 2" xfId="1198"/>
    <cellStyle name="20% - 强调文字颜色 4 2 15 2" xfId="1199"/>
    <cellStyle name="20% - 强调文字颜色 4 2 20 2" xfId="1200"/>
    <cellStyle name="20% - 强调文字颜色 2 2 2 2 15" xfId="1201"/>
    <cellStyle name="链接单元格 2 3 5" xfId="1202"/>
    <cellStyle name="40% - 强调文字颜色 3 2 3 15" xfId="1203"/>
    <cellStyle name="40% - 强调文字颜色 3 2 3 20" xfId="1204"/>
    <cellStyle name="20% - 强调文字颜色 4 2 19" xfId="1205"/>
    <cellStyle name="20% - 强调文字颜色 2 2 2 2 15 2" xfId="1206"/>
    <cellStyle name="20% - 强调文字颜色 5 2" xfId="1207"/>
    <cellStyle name="20% - 强调文字颜色 2 2 2 2 16" xfId="1208"/>
    <cellStyle name="20% - 强调文字颜色 2 2 2 2 3" xfId="1209"/>
    <cellStyle name="20% - 强调文字颜色 2 2 2 2 3 2" xfId="1210"/>
    <cellStyle name="千位分隔 9" xfId="1211"/>
    <cellStyle name="20% - 强调文字颜色 2 2 2 2 4 2" xfId="1212"/>
    <cellStyle name="60% - 强调文字颜色 1 3 2 10 2" xfId="1213"/>
    <cellStyle name="20% - 强调文字颜色 2 2 2 2 5" xfId="1214"/>
    <cellStyle name="20% - 强调文字颜色 2 2 2 2 6 2" xfId="1215"/>
    <cellStyle name="60% - 强调文字颜色 3 2 2 2 13 2" xfId="1216"/>
    <cellStyle name="40% - 强调文字颜色 5 3 2 10 2" xfId="1217"/>
    <cellStyle name="强调文字颜色 4 3 15 2" xfId="1218"/>
    <cellStyle name="20% - 强调文字颜色 2 2 2 2 7" xfId="1219"/>
    <cellStyle name="强调文字颜色 4 3 15 3" xfId="1220"/>
    <cellStyle name="20% - 强调文字颜色 2 2 2 2 8" xfId="1221"/>
    <cellStyle name="强调文字颜色 2 3 2 7" xfId="1222"/>
    <cellStyle name="20% - 强调文字颜色 2 2 2 2 8 2" xfId="1223"/>
    <cellStyle name="40% - 强调文字颜色 4 18 2" xfId="1224"/>
    <cellStyle name="强调文字颜色 5 3 2 2 10" xfId="1225"/>
    <cellStyle name="20% - 强调文字颜色 3 17 2" xfId="1226"/>
    <cellStyle name="强调文字颜色 4 3 15 4" xfId="1227"/>
    <cellStyle name="20% - 强调文字颜色 2 2 2 2 9" xfId="1228"/>
    <cellStyle name="强调文字颜色 2 3 3 7" xfId="1229"/>
    <cellStyle name="20% - 强调文字颜色 2 2 2 2 9 2" xfId="1230"/>
    <cellStyle name="常规 7 4 2 4" xfId="1231"/>
    <cellStyle name="20% - 强调文字颜色 2 2 2_庄墓预算（定稿）2改" xfId="1232"/>
    <cellStyle name="40% - 强调文字颜色 3 2 8" xfId="1233"/>
    <cellStyle name="20% - 强调文字颜色 2 2 3" xfId="1234"/>
    <cellStyle name="20% - 强调文字颜色 2 2 3 10" xfId="1235"/>
    <cellStyle name="差 2 2 21 11" xfId="1236"/>
    <cellStyle name="20% - 强调文字颜色 2 2 3 10 2" xfId="1237"/>
    <cellStyle name="20% - 强调文字颜色 2 2 3 11" xfId="1238"/>
    <cellStyle name="20% - 强调文字颜色 6 2 7" xfId="1239"/>
    <cellStyle name="20% - 强调文字颜色 2 2 3 11 2" xfId="1240"/>
    <cellStyle name="20% - 强调文字颜色 2 2 3 12" xfId="1241"/>
    <cellStyle name="20% - 强调文字颜色 6 3 7" xfId="1242"/>
    <cellStyle name="20% - 强调文字颜色 2 2 3 12 2" xfId="1243"/>
    <cellStyle name="链接单元格 3 3 3" xfId="1244"/>
    <cellStyle name="40% - 强调文字颜色 5 3 2 9 2" xfId="1245"/>
    <cellStyle name="20% - 强调文字颜色 2 2 3 13" xfId="1246"/>
    <cellStyle name="20% - 强调文字颜色 6 4 7" xfId="1247"/>
    <cellStyle name="20% - 强调文字颜色 2 2 3 13 2" xfId="1248"/>
    <cellStyle name="20% - 强调文字颜色 2 2 3 14" xfId="1249"/>
    <cellStyle name="20% - 强调文字颜色 6 3 2 12" xfId="1250"/>
    <cellStyle name="20% - 强调文字颜色 2 2 3 14 2" xfId="1251"/>
    <cellStyle name="20% - 强调文字颜色 2 2 3 15" xfId="1252"/>
    <cellStyle name="20% - 强调文字颜色 2 2 3 20" xfId="1253"/>
    <cellStyle name="20% - 强调文字颜色 2 2 3 15 2" xfId="1254"/>
    <cellStyle name="20% - 强调文字颜色 2 2 3 16" xfId="1255"/>
    <cellStyle name="20% - 强调文字颜色 2 2 3 16 2" xfId="1256"/>
    <cellStyle name="20% - 强调文字颜色 2 2 3 17" xfId="1257"/>
    <cellStyle name="20% - 强调文字颜色 3 2 2 19" xfId="1258"/>
    <cellStyle name="20% - 强调文字颜色 2 2 3 17 2" xfId="1259"/>
    <cellStyle name="20% - 强调文字颜色 2 2 3 18" xfId="1260"/>
    <cellStyle name="20% - 强调文字颜色 2 2 3 18 2" xfId="1261"/>
    <cellStyle name="20% - 强调文字颜色 2 2 3 19" xfId="1262"/>
    <cellStyle name="20% - 强调文字颜色 6 3 3 12" xfId="1263"/>
    <cellStyle name="20% - 强调文字颜色 2 2 3 19 2" xfId="1264"/>
    <cellStyle name="40% - 强调文字颜色 3 2 8 2" xfId="1265"/>
    <cellStyle name="20% - 强调文字颜色 2 2 3 2" xfId="1266"/>
    <cellStyle name="20% - 强调文字颜色 2 2 3 2 2" xfId="1267"/>
    <cellStyle name="20% - 强调文字颜色 2 2 3 3" xfId="1268"/>
    <cellStyle name="20% - 强调文字颜色 2 2 3 3 2" xfId="1269"/>
    <cellStyle name="20% - 强调文字颜色 2 2 3 4" xfId="1270"/>
    <cellStyle name="强调文字颜色 4 3 2 2 11" xfId="1271"/>
    <cellStyle name="检查单元格 2 3" xfId="1272"/>
    <cellStyle name="20% - 强调文字颜色 2 2 3 4 2" xfId="1273"/>
    <cellStyle name="20% - 强调文字颜色 2 2 3 5" xfId="1274"/>
    <cellStyle name="检查单元格 3 3" xfId="1275"/>
    <cellStyle name="标题 5 2 10" xfId="1276"/>
    <cellStyle name="20% - 强调文字颜色 2 2 3 5 2" xfId="1277"/>
    <cellStyle name="20% - 强调文字颜色 2 2 3 6" xfId="1278"/>
    <cellStyle name="检查单元格 4 3" xfId="1279"/>
    <cellStyle name="20% - 强调文字颜色 2 2 3 6 2" xfId="1280"/>
    <cellStyle name="20% - 强调文字颜色 2 2 3 7" xfId="1281"/>
    <cellStyle name="常规 7 4 11" xfId="1282"/>
    <cellStyle name="60% - 强调文字颜色 3 3 2 13" xfId="1283"/>
    <cellStyle name="20% - 强调文字颜色 3 3 2 2 6" xfId="1284"/>
    <cellStyle name="千位分隔 13 2 9" xfId="1285"/>
    <cellStyle name="检查单元格 5 3" xfId="1286"/>
    <cellStyle name="20% - 强调文字颜色 2 2 3 7 2" xfId="1287"/>
    <cellStyle name="20% - 强调文字颜色 2 2 3 8 2" xfId="1288"/>
    <cellStyle name="常规 14 12 9" xfId="1289"/>
    <cellStyle name="40% - 强调文字颜色 4 2 3 3 2" xfId="1290"/>
    <cellStyle name="20% - 强调文字颜色 2 2 3 9" xfId="1291"/>
    <cellStyle name="标题 3 2 2 14" xfId="1292"/>
    <cellStyle name="20% - 强调文字颜色 2 2 3 9 2" xfId="1293"/>
    <cellStyle name="40% - 强调文字颜色 3 2 9" xfId="1294"/>
    <cellStyle name="60% - 强调文字颜色 4 2 3 14 2" xfId="1295"/>
    <cellStyle name="20% - 强调文字颜色 2 2 4" xfId="1296"/>
    <cellStyle name="40% - 强调文字颜色 3 2 9 2" xfId="1297"/>
    <cellStyle name="20% - 强调文字颜色 2 2 4 2" xfId="1298"/>
    <cellStyle name="20% - 强调文字颜色 6 3 2 2 2 2" xfId="1299"/>
    <cellStyle name="20% - 强调文字颜色 2 2 5" xfId="1300"/>
    <cellStyle name="20% - 强调文字颜色 2 2 5 2" xfId="1301"/>
    <cellStyle name="20% - 强调文字颜色 2 2 6 2" xfId="1302"/>
    <cellStyle name="20% - 强调文字颜色 2 2 7" xfId="1303"/>
    <cellStyle name="20% - 强调文字颜色 2 2 7 2" xfId="1304"/>
    <cellStyle name="20% - 强调文字颜色 2 2 8" xfId="1305"/>
    <cellStyle name="常规 2 10 13" xfId="1306"/>
    <cellStyle name="20% - 强调文字颜色 2 2 8 2" xfId="1307"/>
    <cellStyle name="20% - 强调文字颜色 2 2 9" xfId="1308"/>
    <cellStyle name="标题 4 4 8" xfId="1309"/>
    <cellStyle name="20% - 强调文字颜色 2 2_庄墓预算（定稿）2改" xfId="1310"/>
    <cellStyle name="强调文字颜色 2 2 3 2" xfId="1311"/>
    <cellStyle name="20% - 强调文字颜色 2 3" xfId="1312"/>
    <cellStyle name="20% - 强调文字颜色 6 2 3 10 2" xfId="1313"/>
    <cellStyle name="20% - 强调文字颜色 2 3 10" xfId="1314"/>
    <cellStyle name="20% - 强调文字颜色 2 3 10 2" xfId="1315"/>
    <cellStyle name="20% - 强调文字颜色 2 3 11" xfId="1316"/>
    <cellStyle name="常规 20 11 15" xfId="1317"/>
    <cellStyle name="20% - 强调文字颜色 2 3 11 2" xfId="1318"/>
    <cellStyle name="20% - 强调文字颜色 2 3 12" xfId="1319"/>
    <cellStyle name="20% - 强调文字颜色 2 3 12 2" xfId="1320"/>
    <cellStyle name="20% - 强调文字颜色 2 3 13" xfId="1321"/>
    <cellStyle name="20% - 强调文字颜色 2 3 13 2" xfId="1322"/>
    <cellStyle name="20% - 强调文字颜色 2 3 14" xfId="1323"/>
    <cellStyle name="20% - 强调文字颜色 2 3 14 2" xfId="1324"/>
    <cellStyle name="20% - 强调文字颜色 2 3 15" xfId="1325"/>
    <cellStyle name="20% - 强调文字颜色 2 3 20" xfId="1326"/>
    <cellStyle name="20% - 强调文字颜色 2 3 15 2" xfId="1327"/>
    <cellStyle name="20% - 强调文字颜色 2 3 20 2" xfId="1328"/>
    <cellStyle name="20% - 强调文字颜色 2 3 16" xfId="1329"/>
    <cellStyle name="20% - 强调文字颜色 2 3 21" xfId="1330"/>
    <cellStyle name="常规 20 12 15" xfId="1331"/>
    <cellStyle name="20% - 强调文字颜色 2 3 16 2" xfId="1332"/>
    <cellStyle name="20% - 强调文字颜色 2 3 21 2" xfId="1333"/>
    <cellStyle name="20% - 强调文字颜色 2 3 17" xfId="1334"/>
    <cellStyle name="20% - 强调文字颜色 2 3 22" xfId="1335"/>
    <cellStyle name="20% - 强调文字颜色 2 3 17 2" xfId="1336"/>
    <cellStyle name="20% - 强调文字颜色 6 2 17 2" xfId="1337"/>
    <cellStyle name="20% - 强调文字颜色 2 3 18" xfId="1338"/>
    <cellStyle name="20% - 强调文字颜色 2 3 23" xfId="1339"/>
    <cellStyle name="20% - 强调文字颜色 2 3 18 2" xfId="1340"/>
    <cellStyle name="20% - 强调文字颜色 2 3 19" xfId="1341"/>
    <cellStyle name="常规 29 2 5" xfId="1342"/>
    <cellStyle name="20% - 强调文字颜色 2 3 19 2" xfId="1343"/>
    <cellStyle name="40% - 强调文字颜色 3 3 7" xfId="1344"/>
    <cellStyle name="20% - 强调文字颜色 6 3 11" xfId="1345"/>
    <cellStyle name="20% - 强调文字颜色 2 3 2" xfId="1346"/>
    <cellStyle name="20% - 强调文字颜色 2 3 2 10 2" xfId="1347"/>
    <cellStyle name="注释 2 3 7" xfId="1348"/>
    <cellStyle name="20% - 强调文字颜色 4 7 2" xfId="1349"/>
    <cellStyle name="20% - 强调文字颜色 2 3 2 11" xfId="1350"/>
    <cellStyle name="20% - 强调文字颜色 2 3 2 11 2" xfId="1351"/>
    <cellStyle name="20% - 强调文字颜色 2 3 2 12" xfId="1352"/>
    <cellStyle name="20% - 强调文字颜色 2 3 2 12 2" xfId="1353"/>
    <cellStyle name="千位分隔 8 20" xfId="1354"/>
    <cellStyle name="千位分隔 8 15" xfId="1355"/>
    <cellStyle name="汇总 3 21" xfId="1356"/>
    <cellStyle name="汇总 3 16" xfId="1357"/>
    <cellStyle name="20% - 强调文字颜色 4 3 6 2" xfId="1358"/>
    <cellStyle name="20% - 强调文字颜色 2 3 2 13" xfId="1359"/>
    <cellStyle name="20% - 强调文字颜色 4 3 2 4 2" xfId="1360"/>
    <cellStyle name="20% - 强调文字颜色 2 3 2 13 2" xfId="1361"/>
    <cellStyle name="20% - 强调文字颜色 2 3 2 14" xfId="1362"/>
    <cellStyle name="20% - 强调文字颜色 6 13" xfId="1363"/>
    <cellStyle name="20% - 强调文字颜色 2 3 2 14 2" xfId="1364"/>
    <cellStyle name="20% - 强调文字颜色 2 3 2 15" xfId="1365"/>
    <cellStyle name="20% - 强调文字颜色 2 3 2 20" xfId="1366"/>
    <cellStyle name="20% - 强调文字颜色 2 3 2 15 2" xfId="1367"/>
    <cellStyle name="20% - 强调文字颜色 2 3 2 20 2" xfId="1368"/>
    <cellStyle name="20% - 强调文字颜色 2 3 2 16" xfId="1369"/>
    <cellStyle name="20% - 强调文字颜色 2 3 2 21" xfId="1370"/>
    <cellStyle name="20% - 强调文字颜色 2 3 2 16 2" xfId="1371"/>
    <cellStyle name="20% - 强调文字颜色 3 2 3 9 2" xfId="1372"/>
    <cellStyle name="20% - 强调文字颜色 2 3 2 17" xfId="1373"/>
    <cellStyle name="20% - 强调文字颜色 2 3 2 18" xfId="1374"/>
    <cellStyle name="20% - 强调文字颜色 2 3 2 18 2" xfId="1375"/>
    <cellStyle name="20% - 强调文字颜色 2 3 2 19" xfId="1376"/>
    <cellStyle name="20% - 强调文字颜色 2 3 2 19 2" xfId="1377"/>
    <cellStyle name="常规 35 2" xfId="1378"/>
    <cellStyle name="40% - 强调文字颜色 4 2 18" xfId="1379"/>
    <cellStyle name="40% - 强调文字颜色 4 2 23" xfId="1380"/>
    <cellStyle name="40% - 强调文字颜色 3 3 7 2" xfId="1381"/>
    <cellStyle name="20% - 强调文字颜色 6 3 11 2" xfId="1382"/>
    <cellStyle name="20% - 强调文字颜色 2 3 2 2" xfId="1383"/>
    <cellStyle name="20% - 强调文字颜色 2 3 2 2 12" xfId="1384"/>
    <cellStyle name="20% - 强调文字颜色 2 3 2 2 12 2" xfId="1385"/>
    <cellStyle name="20% - 强调文字颜色 2 3 2 2 13" xfId="1386"/>
    <cellStyle name="40% - 强调文字颜色 1 2 2 2" xfId="1387"/>
    <cellStyle name="20% - 强调文字颜色 2 3 2 2 13 2" xfId="1388"/>
    <cellStyle name="40% - 强调文字颜色 1 2 2 2 2" xfId="1389"/>
    <cellStyle name="40% - 强调文字颜色 1 4 14 2" xfId="1390"/>
    <cellStyle name="20% - 强调文字颜色 2 3 2 2 14" xfId="1391"/>
    <cellStyle name="40% - 强调文字颜色 1 2 2 3" xfId="1392"/>
    <cellStyle name="40% - 强调文字颜色 5 3 2 8" xfId="1393"/>
    <cellStyle name="20% - 强调文字颜色 2 3 2 2 14 2" xfId="1394"/>
    <cellStyle name="40% - 强调文字颜色 1 2 2 3 2" xfId="1395"/>
    <cellStyle name="40% - 强调文字颜色 3 3 3 11 2" xfId="1396"/>
    <cellStyle name="20% - 强调文字颜色 2 3 2 2 15" xfId="1397"/>
    <cellStyle name="40% - 强调文字颜色 1 2 2 4" xfId="1398"/>
    <cellStyle name="20% - 强调文字颜色 5 2 15 2" xfId="1399"/>
    <cellStyle name="20% - 强调文字颜色 5 2 20 2" xfId="1400"/>
    <cellStyle name="40% - 强调文字颜色 5 3 3 8" xfId="1401"/>
    <cellStyle name="强调文字颜色 4 4 9" xfId="1402"/>
    <cellStyle name="40% - 强调文字颜色 4 3 3 18" xfId="1403"/>
    <cellStyle name="解释性文本 4 16 8" xfId="1404"/>
    <cellStyle name="20% - 强调文字颜色 2 3 2 2 15 2" xfId="1405"/>
    <cellStyle name="40% - 强调文字颜色 1 2 2 4 2" xfId="1406"/>
    <cellStyle name="20% - 强调文字颜色 2 3 2 2 16" xfId="1407"/>
    <cellStyle name="40% - 强调文字颜色 1 2 2 5" xfId="1408"/>
    <cellStyle name="40% - 强调文字颜色 2 6 2" xfId="1409"/>
    <cellStyle name="强调文字颜色 4 2 2 2 5" xfId="1410"/>
    <cellStyle name="40% - 强调文字颜色 4 2 18 2" xfId="1411"/>
    <cellStyle name="20% - 强调文字颜色 2 3 2 2 2" xfId="1412"/>
    <cellStyle name="40% - 强调文字颜色 4 3 2 15" xfId="1413"/>
    <cellStyle name="40% - 强调文字颜色 4 3 2 20" xfId="1414"/>
    <cellStyle name="常规 12 2 2 16" xfId="1415"/>
    <cellStyle name="20% - 强调文字颜色 2 3 2 2 2 2" xfId="1416"/>
    <cellStyle name="20% - 强调文字颜色 2 3 2 2 3" xfId="1417"/>
    <cellStyle name="20% - 强调文字颜色 2 3 2 2 4" xfId="1418"/>
    <cellStyle name="20% - 强调文字颜色 2 3 2 2 4 2" xfId="1419"/>
    <cellStyle name="20% - 强调文字颜色 2 3 2 2 5" xfId="1420"/>
    <cellStyle name="千位分隔 20 10 4" xfId="1421"/>
    <cellStyle name="千位分隔 15 10 4" xfId="1422"/>
    <cellStyle name="20% - 强调文字颜色 2 3 2 2 5 2" xfId="1423"/>
    <cellStyle name="20% - 强调文字颜色 2 3 2 2 6 2" xfId="1424"/>
    <cellStyle name="40% - 强调文字颜色 5 3 2 5" xfId="1425"/>
    <cellStyle name="20% - 强调文字颜色 2 3 2 2 7" xfId="1426"/>
    <cellStyle name="20% - 强调文字颜色 4 3 2 10 2" xfId="1427"/>
    <cellStyle name="常规 12 2 3 16" xfId="1428"/>
    <cellStyle name="20% - 强调文字颜色 2 3 2 2 7 2" xfId="1429"/>
    <cellStyle name="40% - 强调文字颜色 5 3 3 5" xfId="1430"/>
    <cellStyle name="强调文字颜色 4 4 6" xfId="1431"/>
    <cellStyle name="常规 20 3 10 9" xfId="1432"/>
    <cellStyle name="40% - 强调文字颜色 4 3 3 15" xfId="1433"/>
    <cellStyle name="40% - 强调文字颜色 4 3 3 20" xfId="1434"/>
    <cellStyle name="20% - 强调文字颜色 2 3 2 2 8" xfId="1435"/>
    <cellStyle name="20% - 强调文字颜色 2 3 2 2 9" xfId="1436"/>
    <cellStyle name="20% - 强调文字颜色 2 3 2 2 9 2" xfId="1437"/>
    <cellStyle name="常规 35 3" xfId="1438"/>
    <cellStyle name="40% - 强调文字颜色 4 2 19" xfId="1439"/>
    <cellStyle name="20% - 强调文字颜色 2 3 2 3" xfId="1440"/>
    <cellStyle name="标题 1 2 7" xfId="1441"/>
    <cellStyle name="40% - 强调文字颜色 4 2 19 2" xfId="1442"/>
    <cellStyle name="常规 3 2 2 11" xfId="1443"/>
    <cellStyle name="20% - 强调文字颜色 2 3 2 3 2" xfId="1444"/>
    <cellStyle name="40% - 强调文字颜色 4 2 3 19 2" xfId="1445"/>
    <cellStyle name="20% - 强调文字颜色 2 3 2 4" xfId="1446"/>
    <cellStyle name="20% - 强调文字颜色 2 3 2 4 2" xfId="1447"/>
    <cellStyle name="20% - 强调文字颜色 2 3 2 5" xfId="1448"/>
    <cellStyle name="20% - 强调文字颜色 2 3 2 5 2" xfId="1449"/>
    <cellStyle name="20% - 强调文字颜色 2 3 2 6" xfId="1450"/>
    <cellStyle name="20% - 强调文字颜色 2 3 2 6 2" xfId="1451"/>
    <cellStyle name="20% - 强调文字颜色 2 3 2 7" xfId="1452"/>
    <cellStyle name="强调文字颜色 5 4 16 8" xfId="1453"/>
    <cellStyle name="强调文字颜色 3 2 15 10" xfId="1454"/>
    <cellStyle name="20% - 强调文字颜色 2 3 2 7 2" xfId="1455"/>
    <cellStyle name="20% - 强调文字颜色 2 3 2 8" xfId="1456"/>
    <cellStyle name="常规 3 2 3 11" xfId="1457"/>
    <cellStyle name="常规 2 4 2 6" xfId="1458"/>
    <cellStyle name="20% - 强调文字颜色 2 3 2 8 2" xfId="1459"/>
    <cellStyle name="20% - 强调文字颜色 2 3 2 9" xfId="1460"/>
    <cellStyle name="常规 2 4 3 6" xfId="1461"/>
    <cellStyle name="20% - 强调文字颜色 2 3 2 9 2" xfId="1462"/>
    <cellStyle name="强调文字颜色 6 3 15 2" xfId="1463"/>
    <cellStyle name="20% - 强调文字颜色 2 3 2_庄墓预算（定稿）2改" xfId="1464"/>
    <cellStyle name="40% - 强调文字颜色 3 3 8" xfId="1465"/>
    <cellStyle name="20% - 强调文字颜色 6 3 12" xfId="1466"/>
    <cellStyle name="20% - 强调文字颜色 2 3 3" xfId="1467"/>
    <cellStyle name="计算 4 2" xfId="1468"/>
    <cellStyle name="20% - 强调文字颜色 2 3 3 10" xfId="1469"/>
    <cellStyle name="20% - 强调文字颜色 2 3 3 10 2" xfId="1470"/>
    <cellStyle name="常规 36 11" xfId="1471"/>
    <cellStyle name="20% - 强调文字颜色 5 2 2 12 2" xfId="1472"/>
    <cellStyle name="计算 4 3" xfId="1473"/>
    <cellStyle name="20% - 强调文字颜色 2 3 3 11" xfId="1474"/>
    <cellStyle name="60% - 强调文字颜色 1 4 16" xfId="1475"/>
    <cellStyle name="40% - 强调文字颜色 2 2 2 4" xfId="1476"/>
    <cellStyle name="20% - 强调文字颜色 2 3 3 11 2" xfId="1477"/>
    <cellStyle name="计算 4 4" xfId="1478"/>
    <cellStyle name="20% - 强调文字颜色 2 3 3 12" xfId="1479"/>
    <cellStyle name="40% - 强调文字颜色 2 2 3 4" xfId="1480"/>
    <cellStyle name="20% - 强调文字颜色 2 3 3 12 2" xfId="1481"/>
    <cellStyle name="计算 4 5" xfId="1482"/>
    <cellStyle name="20% - 强调文字颜色 2 3 3 13" xfId="1483"/>
    <cellStyle name="20% - 强调文字颜色 4 3 2 9 2" xfId="1484"/>
    <cellStyle name="常规 7 13" xfId="1485"/>
    <cellStyle name="20% - 强调文字颜色 2 3 3 13 2" xfId="1486"/>
    <cellStyle name="计算 4 6" xfId="1487"/>
    <cellStyle name="20% - 强调文字颜色 2 3 3 14" xfId="1488"/>
    <cellStyle name="注释 2 2 21 7" xfId="1489"/>
    <cellStyle name="20% - 强调文字颜色 2 3 3 14 2" xfId="1490"/>
    <cellStyle name="计算 4 7" xfId="1491"/>
    <cellStyle name="20% - 强调文字颜色 2 3 3 15" xfId="1492"/>
    <cellStyle name="20% - 强调文字颜色 2 3 3 20" xfId="1493"/>
    <cellStyle name="20% - 强调文字颜色 2 3 3 15 2" xfId="1494"/>
    <cellStyle name="计算 4 8" xfId="1495"/>
    <cellStyle name="20% - 强调文字颜色 2 3 3 16" xfId="1496"/>
    <cellStyle name="计算 4 9" xfId="1497"/>
    <cellStyle name="20% - 强调文字颜色 2 3 3 17" xfId="1498"/>
    <cellStyle name="20% - 强调文字颜色 2 3 3 18" xfId="1499"/>
    <cellStyle name="常规 8 13" xfId="1500"/>
    <cellStyle name="常规 13 10 12" xfId="1501"/>
    <cellStyle name="20% - 强调文字颜色 2 3 3 18 2" xfId="1502"/>
    <cellStyle name="20% - 强调文字颜色 2 3 3 19" xfId="1503"/>
    <cellStyle name="20% - 强调文字颜色 2 3 3 19 2" xfId="1504"/>
    <cellStyle name="40% - 强调文字颜色 3 3 8 2" xfId="1505"/>
    <cellStyle name="20% - 强调文字颜色 6 3 12 2" xfId="1506"/>
    <cellStyle name="20% - 强调文字颜色 3 2 18" xfId="1507"/>
    <cellStyle name="20% - 强调文字颜色 3 2 23" xfId="1508"/>
    <cellStyle name="常规 2 14 13" xfId="1509"/>
    <cellStyle name="20% - 强调文字颜色 2 3 3 2" xfId="1510"/>
    <cellStyle name="40% - 强调文字颜色 4 4 11" xfId="1511"/>
    <cellStyle name="20% - 强调文字颜色 3 2 18 2" xfId="1512"/>
    <cellStyle name="百分比 10" xfId="1513"/>
    <cellStyle name="20% - 强调文字颜色 2 3 3 2 2" xfId="1514"/>
    <cellStyle name="20% - 强调文字颜色 3 2 19" xfId="1515"/>
    <cellStyle name="常规 2 14 14" xfId="1516"/>
    <cellStyle name="20% - 强调文字颜色 2 3 3 3" xfId="1517"/>
    <cellStyle name="20% - 强调文字颜色 2 3 3 3 2" xfId="1518"/>
    <cellStyle name="40% - 强调文字颜色 5 2 2 2 8" xfId="1519"/>
    <cellStyle name="20% - 强调文字颜色 3 2 19 2" xfId="1520"/>
    <cellStyle name="20% - 强调文字颜色 3 4 11" xfId="1521"/>
    <cellStyle name="常规 2 14 15" xfId="1522"/>
    <cellStyle name="20% - 强调文字颜色 2 3 3 4" xfId="1523"/>
    <cellStyle name="计算 4 12" xfId="1524"/>
    <cellStyle name="20% - 强调文字颜色 2 3 3 4 2" xfId="1525"/>
    <cellStyle name="20% - 强调文字颜色 2 3 3 5" xfId="1526"/>
    <cellStyle name="20% - 强调文字颜色 2 3 3 5 2" xfId="1527"/>
    <cellStyle name="20% - 强调文字颜色 2 3 3 6" xfId="1528"/>
    <cellStyle name="20% - 强调文字颜色 2 3 3 6 2" xfId="1529"/>
    <cellStyle name="常规 8 3 10" xfId="1530"/>
    <cellStyle name="20% - 强调文字颜色 2 3 3 7" xfId="1531"/>
    <cellStyle name="常规 8 3 10 2" xfId="1532"/>
    <cellStyle name="20% - 强调文字颜色 2 3 3 7 2" xfId="1533"/>
    <cellStyle name="常规 8 3 11" xfId="1534"/>
    <cellStyle name="20% - 强调文字颜色 2 3 3 8" xfId="1535"/>
    <cellStyle name="常规 2 5 2 6" xfId="1536"/>
    <cellStyle name="20% - 强调文字颜色 2 3 3 8 2" xfId="1537"/>
    <cellStyle name="常规 8 3 12" xfId="1538"/>
    <cellStyle name="20% - 强调文字颜色 2 3 3 9" xfId="1539"/>
    <cellStyle name="20% - 强调文字颜色 2 3 3 9 2" xfId="1540"/>
    <cellStyle name="40% - 强调文字颜色 3 3 9" xfId="1541"/>
    <cellStyle name="20% - 强调文字颜色 6 3 13" xfId="1542"/>
    <cellStyle name="60% - 强调文字颜色 4 2 3 15 2" xfId="1543"/>
    <cellStyle name="20% - 强调文字颜色 2 3 4" xfId="1544"/>
    <cellStyle name="40% - 强调文字颜色 1 2 6" xfId="1545"/>
    <cellStyle name="40% - 强调文字颜色 3 3 9 2" xfId="1546"/>
    <cellStyle name="20% - 强调文字颜色 6 3 13 2" xfId="1547"/>
    <cellStyle name="计算 2 24" xfId="1548"/>
    <cellStyle name="计算 2 19" xfId="1549"/>
    <cellStyle name="20% - 强调文字颜色 2 3 4 2" xfId="1550"/>
    <cellStyle name="40% - 强调文字颜色 1 2 6 2" xfId="1551"/>
    <cellStyle name="强调文字颜色 3 2 3 23" xfId="1552"/>
    <cellStyle name="强调文字颜色 3 2 3 18" xfId="1553"/>
    <cellStyle name="20% - 强调文字颜色 2 3 4 2 2" xfId="1554"/>
    <cellStyle name="40% - 强调文字颜色 1 2 7" xfId="1555"/>
    <cellStyle name="计算 2 25" xfId="1556"/>
    <cellStyle name="20% - 强调文字颜色 2 3 4 3" xfId="1557"/>
    <cellStyle name="40% - 强调文字颜色 1 2 7 2" xfId="1558"/>
    <cellStyle name="20% - 强调文字颜色 2 3 4 3 2" xfId="1559"/>
    <cellStyle name="40% - 强调文字颜色 1 2 8" xfId="1560"/>
    <cellStyle name="20% - 强调文字颜色 2 3 4 4" xfId="1561"/>
    <cellStyle name="20% - 强调文字颜色 6 3 2 2 3 2" xfId="1562"/>
    <cellStyle name="20% - 强调文字颜色 6 3 14" xfId="1563"/>
    <cellStyle name="20% - 强调文字颜色 2 3 5" xfId="1564"/>
    <cellStyle name="40% - 强调文字颜色 1 3 6" xfId="1565"/>
    <cellStyle name="常规 7 12 12" xfId="1566"/>
    <cellStyle name="常规 11 4 10 11" xfId="1567"/>
    <cellStyle name="20% - 强调文字颜色 6 3 14 2" xfId="1568"/>
    <cellStyle name="20% - 强调文字颜色 2 3 5 2" xfId="1569"/>
    <cellStyle name="40% - 强调文字颜色 1 4 6" xfId="1570"/>
    <cellStyle name="检查单元格 3 2 13" xfId="1571"/>
    <cellStyle name="20% - 强调文字颜色 3 3 2 2 12" xfId="1572"/>
    <cellStyle name="20% - 强调文字颜色 6 3 15 2" xfId="1573"/>
    <cellStyle name="20% - 强调文字颜色 6 3 20 2" xfId="1574"/>
    <cellStyle name="常规 8 10 5" xfId="1575"/>
    <cellStyle name="20% - 强调文字颜色 2 3 6 2" xfId="1576"/>
    <cellStyle name="20% - 强调文字颜色 6 3 16" xfId="1577"/>
    <cellStyle name="20% - 强调文字颜色 6 3 21" xfId="1578"/>
    <cellStyle name="20% - 强调文字颜色 2 3 7" xfId="1579"/>
    <cellStyle name="常规 45 2" xfId="1580"/>
    <cellStyle name="40% - 强调文字颜色 4 3 18" xfId="1581"/>
    <cellStyle name="40% - 强调文字颜色 4 3 23" xfId="1582"/>
    <cellStyle name="20% - 强调文字颜色 6 3 16 2" xfId="1583"/>
    <cellStyle name="20% - 强调文字颜色 6 3 21 2" xfId="1584"/>
    <cellStyle name="常规 8 11 5" xfId="1585"/>
    <cellStyle name="20% - 强调文字颜色 2 3 7 2" xfId="1586"/>
    <cellStyle name="20% - 强调文字颜色 6 3 17" xfId="1587"/>
    <cellStyle name="20% - 强调文字颜色 6 3 22" xfId="1588"/>
    <cellStyle name="20% - 强调文字颜色 2 3 8" xfId="1589"/>
    <cellStyle name="20% - 强调文字颜色 6 3 17 2" xfId="1590"/>
    <cellStyle name="20% - 强调文字颜色 3 3 18" xfId="1591"/>
    <cellStyle name="20% - 强调文字颜色 3 3 23" xfId="1592"/>
    <cellStyle name="常规 8 12 5" xfId="1593"/>
    <cellStyle name="20% - 强调文字颜色 2 3 8 2" xfId="1594"/>
    <cellStyle name="20% - 强调文字颜色 6 3 18" xfId="1595"/>
    <cellStyle name="20% - 强调文字颜色 6 3 23" xfId="1596"/>
    <cellStyle name="20% - 强调文字颜色 2 3 9" xfId="1597"/>
    <cellStyle name="常规 8 2 2 2 7" xfId="1598"/>
    <cellStyle name="20% - 强调文字颜色 6 3 18 2" xfId="1599"/>
    <cellStyle name="计算 3 24" xfId="1600"/>
    <cellStyle name="计算 3 19" xfId="1601"/>
    <cellStyle name="20% - 强调文字颜色 2 3 9 2" xfId="1602"/>
    <cellStyle name="60% - 强调文字颜色 4 2 3 13 2" xfId="1603"/>
    <cellStyle name="20% - 强调文字颜色 2 3_庄墓预算（定稿）2改" xfId="1604"/>
    <cellStyle name="40% - 强调文字颜色 5 3 2 2 15 2" xfId="1605"/>
    <cellStyle name="强调文字颜色 2 2 3 3" xfId="1606"/>
    <cellStyle name="20% - 强调文字颜色 2 4" xfId="1607"/>
    <cellStyle name="20% - 强调文字颜色 6 2 3 15 2" xfId="1608"/>
    <cellStyle name="20% - 强调文字颜色 2 4 10" xfId="1609"/>
    <cellStyle name="检查单元格 2 2 21 6" xfId="1610"/>
    <cellStyle name="40% - 强调文字颜色 2 2 2 2 16" xfId="1611"/>
    <cellStyle name="20% - 强调文字颜色 6 2 2 2 14" xfId="1612"/>
    <cellStyle name="20% - 强调文字颜色 2 4 10 2" xfId="1613"/>
    <cellStyle name="40% - 强调文字颜色 4 2" xfId="1614"/>
    <cellStyle name="60% - 强调文字颜色 6 2 2 2 8" xfId="1615"/>
    <cellStyle name="40% - 强调文字颜色 3 3 3 3 2" xfId="1616"/>
    <cellStyle name="20% - 强调文字颜色 2 4 11" xfId="1617"/>
    <cellStyle name="40% - 强调文字颜色 4 2 2" xfId="1618"/>
    <cellStyle name="20% - 强调文字颜色 2 4 11 2" xfId="1619"/>
    <cellStyle name="40% - 强调文字颜色 4 3" xfId="1620"/>
    <cellStyle name="20% - 强调文字颜色 2 4 12" xfId="1621"/>
    <cellStyle name="40% - 强调文字颜色 4 3 2" xfId="1622"/>
    <cellStyle name="常规 11 4 2 4" xfId="1623"/>
    <cellStyle name="20% - 强调文字颜色 2 4 12 2" xfId="1624"/>
    <cellStyle name="40% - 强调文字颜色 4 4" xfId="1625"/>
    <cellStyle name="20% - 强调文字颜色 2 4 13" xfId="1626"/>
    <cellStyle name="40% - 强调文字颜色 4 4 2" xfId="1627"/>
    <cellStyle name="20% - 强调文字颜色 2 4 13 2" xfId="1628"/>
    <cellStyle name="标题 2 3 2 2 11 2" xfId="1629"/>
    <cellStyle name="40% - 强调文字颜色 4 5" xfId="1630"/>
    <cellStyle name="20% - 强调文字颜色 2 4 14" xfId="1631"/>
    <cellStyle name="40% - 强调文字颜色 4 5 2" xfId="1632"/>
    <cellStyle name="20% - 强调文字颜色 2 4 14 2" xfId="1633"/>
    <cellStyle name="40% - 强调文字颜色 4 6" xfId="1634"/>
    <cellStyle name="20% - 强调文字颜色 2 4 15" xfId="1635"/>
    <cellStyle name="40% - 强调文字颜色 4 6 2" xfId="1636"/>
    <cellStyle name="20% - 强调文字颜色 2 4 15 2" xfId="1637"/>
    <cellStyle name="40% - 强调文字颜色 4 7" xfId="1638"/>
    <cellStyle name="20% - 强调文字颜色 5 2 4 2" xfId="1639"/>
    <cellStyle name="20% - 强调文字颜色 2 4 16" xfId="1640"/>
    <cellStyle name="40% - 强调文字颜色 3 4 7 2" xfId="1641"/>
    <cellStyle name="40% - 强调文字颜色 3 2 2 2 5 2" xfId="1642"/>
    <cellStyle name="20% - 强调文字颜色 2 4 2 2" xfId="1643"/>
    <cellStyle name="40% - 强调文字颜色 3 4 8" xfId="1644"/>
    <cellStyle name="标题 1 3 3 6 2" xfId="1645"/>
    <cellStyle name="40% - 强调文字颜色 3 2 2 2 6" xfId="1646"/>
    <cellStyle name="20% - 强调文字颜色 2 4 3" xfId="1647"/>
    <cellStyle name="检查单元格 3 15 11" xfId="1648"/>
    <cellStyle name="40% - 强调文字颜色 3 4 8 2" xfId="1649"/>
    <cellStyle name="60% - 强调文字颜色 6 2 2 2 12" xfId="1650"/>
    <cellStyle name="60% - 强调文字颜色 1 3 3 13" xfId="1651"/>
    <cellStyle name="40% - 强调文字颜色 3 2 2 2 6 2" xfId="1652"/>
    <cellStyle name="20% - 强调文字颜色 2 4 3 2" xfId="1653"/>
    <cellStyle name="40% - 强调文字颜色 3 4 9" xfId="1654"/>
    <cellStyle name="40% - 强调文字颜色 3 2 2 2 7" xfId="1655"/>
    <cellStyle name="60% - 强调文字颜色 4 2 3 16 2" xfId="1656"/>
    <cellStyle name="20% - 强调文字颜色 2 4 4" xfId="1657"/>
    <cellStyle name="40% - 强调文字颜色 2 2 6" xfId="1658"/>
    <cellStyle name="40% - 强调文字颜色 3 4 9 2" xfId="1659"/>
    <cellStyle name="常规 6 2 3 15" xfId="1660"/>
    <cellStyle name="40% - 强调文字颜色 3 2 2 2 7 2" xfId="1661"/>
    <cellStyle name="20% - 强调文字颜色 2 4 4 2" xfId="1662"/>
    <cellStyle name="40% - 强调文字颜色 3 2 2 2 8" xfId="1663"/>
    <cellStyle name="20% - 强调文字颜色 6 3 2 2 4 2" xfId="1664"/>
    <cellStyle name="20% - 强调文字颜色 2 4 5" xfId="1665"/>
    <cellStyle name="40% - 强调文字颜色 3 2 2 2 8 2" xfId="1666"/>
    <cellStyle name="标题 1 2 3 14" xfId="1667"/>
    <cellStyle name="40% - 强调文字颜色 2 3 6" xfId="1668"/>
    <cellStyle name="警告文本 3 2 20" xfId="1669"/>
    <cellStyle name="警告文本 3 2 15" xfId="1670"/>
    <cellStyle name="20% - 强调文字颜色 2 4 5 2" xfId="1671"/>
    <cellStyle name="40% - 强调文字颜色 3 2 2 2 9 2" xfId="1672"/>
    <cellStyle name="40% - 强调文字颜色 2 4 6" xfId="1673"/>
    <cellStyle name="20% - 强调文字颜色 2 4 6 2" xfId="1674"/>
    <cellStyle name="20% - 强调文字颜色 2 4 7" xfId="1675"/>
    <cellStyle name="20% - 强调文字颜色 2 4 7 2" xfId="1676"/>
    <cellStyle name="20% - 强调文字颜色 2 4 8" xfId="1677"/>
    <cellStyle name="40% - 强调文字颜色 1 2 2 9" xfId="1678"/>
    <cellStyle name="计算 2 15 9" xfId="1679"/>
    <cellStyle name="20% - 强调文字颜色 2 4 8 2" xfId="1680"/>
    <cellStyle name="20% - 强调文字颜色 2 4 9" xfId="1681"/>
    <cellStyle name="40% - 强调文字颜色 1 2 3 9" xfId="1682"/>
    <cellStyle name="强调文字颜色 6 3 3 18" xfId="1683"/>
    <cellStyle name="20% - 强调文字颜色 5 2 2 2 6" xfId="1684"/>
    <cellStyle name="好 3 2 2 11" xfId="1685"/>
    <cellStyle name="20% - 强调文字颜色 2 4 9 2" xfId="1686"/>
    <cellStyle name="强调文字颜色 2 2 3 4" xfId="1687"/>
    <cellStyle name="百分比 11 2 6 2" xfId="1688"/>
    <cellStyle name="20% - 强调文字颜色 2 5" xfId="1689"/>
    <cellStyle name="20% - 强调文字颜色 2 5 2" xfId="1690"/>
    <cellStyle name="20% - 强调文字颜色 2 5 3" xfId="1691"/>
    <cellStyle name="强调文字颜色 2 2 3 5" xfId="1692"/>
    <cellStyle name="20% - 强调文字颜色 2 6" xfId="1693"/>
    <cellStyle name="20% - 强调文字颜色 2 6 2" xfId="1694"/>
    <cellStyle name="强调文字颜色 2 2 3 6" xfId="1695"/>
    <cellStyle name="20% - 强调文字颜色 2 7" xfId="1696"/>
    <cellStyle name="20% - 强调文字颜色 2 7 2" xfId="1697"/>
    <cellStyle name="强调文字颜色 2 2 3 7" xfId="1698"/>
    <cellStyle name="20% - 强调文字颜色 2 8" xfId="1699"/>
    <cellStyle name="40% - 强调文字颜色 1 3 2 13" xfId="1700"/>
    <cellStyle name="强调文字颜色 3 3 2 2 6" xfId="1701"/>
    <cellStyle name="20% - 强调文字颜色 6 4 11" xfId="1702"/>
    <cellStyle name="20% - 强调文字颜色 2 8 2" xfId="1703"/>
    <cellStyle name="20% - 强调文字颜色 2 9 2" xfId="1704"/>
    <cellStyle name="40% - 强调文字颜色 4 16" xfId="1705"/>
    <cellStyle name="40% - 强调文字颜色 4 21" xfId="1706"/>
    <cellStyle name="标题 1 2 3 12 2" xfId="1707"/>
    <cellStyle name="40% - 强调文字颜色 2 3 4 2" xfId="1708"/>
    <cellStyle name="20% - 强调文字颜色 3 15" xfId="1709"/>
    <cellStyle name="20% - 强调文字颜色 3 20" xfId="1710"/>
    <cellStyle name="40% - 强调文字颜色 4 16 2" xfId="1711"/>
    <cellStyle name="40% - 强调文字颜色 2 3 4 2 2" xfId="1712"/>
    <cellStyle name="20% - 强调文字颜色 3 15 2" xfId="1713"/>
    <cellStyle name="20% - 强调文字颜色 3 20 2" xfId="1714"/>
    <cellStyle name="40% - 强调文字颜色 4 17" xfId="1715"/>
    <cellStyle name="40% - 强调文字颜色 4 22" xfId="1716"/>
    <cellStyle name="40% - 强调文字颜色 2 3 4 3" xfId="1717"/>
    <cellStyle name="20% - 强调文字颜色 3 16" xfId="1718"/>
    <cellStyle name="20% - 强调文字颜色 3 21" xfId="1719"/>
    <cellStyle name="40% - 强调文字颜色 4 17 2" xfId="1720"/>
    <cellStyle name="40% - 强调文字颜色 2 3 4 3 2" xfId="1721"/>
    <cellStyle name="20% - 强调文字颜色 3 16 2" xfId="1722"/>
    <cellStyle name="40% - 强调文字颜色 4 18" xfId="1723"/>
    <cellStyle name="40% - 强调文字颜色 2 3 4 4" xfId="1724"/>
    <cellStyle name="60% - 强调文字颜色 5 2 3 16 2" xfId="1725"/>
    <cellStyle name="20% - 强调文字颜色 3 17" xfId="1726"/>
    <cellStyle name="20% - 强调文字颜色 3 22" xfId="1727"/>
    <cellStyle name="40% - 强调文字颜色 4 19" xfId="1728"/>
    <cellStyle name="适中 2 2 21 7" xfId="1729"/>
    <cellStyle name="20% - 强调文字颜色 5 3 3 3 2" xfId="1730"/>
    <cellStyle name="20% - 强调文字颜色 3 18" xfId="1731"/>
    <cellStyle name="常规 12 4 2 11" xfId="1732"/>
    <cellStyle name="40% - 强调文字颜色 4 19 2" xfId="1733"/>
    <cellStyle name="20% - 强调文字颜色 3 18 2" xfId="1734"/>
    <cellStyle name="40% - 强调文字颜色 4 3 2 2 15 2" xfId="1735"/>
    <cellStyle name="20% - 强调文字颜色 3 19" xfId="1736"/>
    <cellStyle name="20% - 强调文字颜色 3 2" xfId="1737"/>
    <cellStyle name="输入 5 2" xfId="1738"/>
    <cellStyle name="20% - 强调文字颜色 3 2 10" xfId="1739"/>
    <cellStyle name="常规 14 5 2 14" xfId="1740"/>
    <cellStyle name="20% - 强调文字颜色 5 3 2 2 8" xfId="1741"/>
    <cellStyle name="输入 5 2 2" xfId="1742"/>
    <cellStyle name="20% - 强调文字颜色 3 2 10 2" xfId="1743"/>
    <cellStyle name="40% - 强调文字颜色 2 2 2 9 2" xfId="1744"/>
    <cellStyle name="输入 5 3" xfId="1745"/>
    <cellStyle name="20% - 强调文字颜色 3 2 11" xfId="1746"/>
    <cellStyle name="注释 4" xfId="1747"/>
    <cellStyle name="警告文本 4 16 4" xfId="1748"/>
    <cellStyle name="20% - 强调文字颜色 3 2 11 2" xfId="1749"/>
    <cellStyle name="20% - 强调文字颜色 3 2 12" xfId="1750"/>
    <cellStyle name="20% - 强调文字颜色 3 2 12 2" xfId="1751"/>
    <cellStyle name="40% - 强调文字颜色 6 2 10 2" xfId="1752"/>
    <cellStyle name="20% - 强调文字颜色 3 2 13" xfId="1753"/>
    <cellStyle name="40% - 强调文字颜色 4 3 11" xfId="1754"/>
    <cellStyle name="警告文本 2 2 2 12" xfId="1755"/>
    <cellStyle name="解释性文本 2 3 26" xfId="1756"/>
    <cellStyle name="20% - 强调文字颜色 3 2 13 2" xfId="1757"/>
    <cellStyle name="20% - 强调文字颜色 3 2 14" xfId="1758"/>
    <cellStyle name="20% - 强调文字颜色 3 2 14 2" xfId="1759"/>
    <cellStyle name="20% - 强调文字颜色 3 3 11" xfId="1760"/>
    <cellStyle name="20% - 强调文字颜色 3 2 15" xfId="1761"/>
    <cellStyle name="20% - 强调文字颜色 3 2 20" xfId="1762"/>
    <cellStyle name="20% - 强调文字颜色 3 2 15 2" xfId="1763"/>
    <cellStyle name="20% - 强调文字颜色 3 2 20 2" xfId="1764"/>
    <cellStyle name="20% - 强调文字颜色 3 2 16" xfId="1765"/>
    <cellStyle name="20% - 强调文字颜色 3 2 21" xfId="1766"/>
    <cellStyle name="标题 2 3 14 2" xfId="1767"/>
    <cellStyle name="40% - 强调文字颜色 5 3 2 2 13" xfId="1768"/>
    <cellStyle name="20% - 强调文字颜色 3 2 16 2" xfId="1769"/>
    <cellStyle name="20% - 强调文字颜色 3 2 21 2" xfId="1770"/>
    <cellStyle name="20% - 强调文字颜色 3 2 17" xfId="1771"/>
    <cellStyle name="20% - 强调文字颜色 3 2 22" xfId="1772"/>
    <cellStyle name="20% - 强调文字颜色 3 2 17 2" xfId="1773"/>
    <cellStyle name="40% - 强调文字颜色 4 2 7" xfId="1774"/>
    <cellStyle name="解释性文本 2 2 9" xfId="1775"/>
    <cellStyle name="20% - 强调文字颜色 3 2 2" xfId="1776"/>
    <cellStyle name="20% - 强调文字颜色 3 2 2 10" xfId="1777"/>
    <cellStyle name="20% - 强调文字颜色 3 2 2 10 2" xfId="1778"/>
    <cellStyle name="40% - 强调文字颜色 4 2 3 13 2" xfId="1779"/>
    <cellStyle name="20% - 强调文字颜色 3 2 2 11" xfId="1780"/>
    <cellStyle name="40% - 强调文字颜色 2 2 2 7" xfId="1781"/>
    <cellStyle name="20% - 强调文字颜色 3 2 2 11 2" xfId="1782"/>
    <cellStyle name="20% - 强调文字颜色 3 2 2 12" xfId="1783"/>
    <cellStyle name="40% - 强调文字颜色 2 2 3 7" xfId="1784"/>
    <cellStyle name="常规 14 5 2 10" xfId="1785"/>
    <cellStyle name="百分比 6 9 2" xfId="1786"/>
    <cellStyle name="20% - 强调文字颜色 5 3 2 2 4" xfId="1787"/>
    <cellStyle name="常规 8 3 19" xfId="1788"/>
    <cellStyle name="20% - 强调文字颜色 3 2 2 12 2" xfId="1789"/>
    <cellStyle name="20% - 强调文字颜色 3 2 2 13" xfId="1790"/>
    <cellStyle name="汇总 4 16 5" xfId="1791"/>
    <cellStyle name="20% - 强调文字颜色 3 2 2 13 2" xfId="1792"/>
    <cellStyle name="20% - 强调文字颜色 3 2 2 14" xfId="1793"/>
    <cellStyle name="20% - 强调文字颜色 6 8 2" xfId="1794"/>
    <cellStyle name="20% - 强调文字颜色 3 2 2 14 2" xfId="1795"/>
    <cellStyle name="20% - 强调文字颜色 3 2 2 15" xfId="1796"/>
    <cellStyle name="20% - 强调文字颜色 3 2 2 20" xfId="1797"/>
    <cellStyle name="20% - 强调文字颜色 3 2 2 15 2" xfId="1798"/>
    <cellStyle name="20% - 强调文字颜色 3 2 2 20 2" xfId="1799"/>
    <cellStyle name="20% - 强调文字颜色 4 3 2 2 5 2" xfId="1800"/>
    <cellStyle name="20% - 强调文字颜色 3 2 2 16" xfId="1801"/>
    <cellStyle name="20% - 强调文字颜色 3 2 2 21" xfId="1802"/>
    <cellStyle name="20% - 强调文字颜色 3 2 2 17" xfId="1803"/>
    <cellStyle name="40% - 强调文字颜色 2 3 3 8 2" xfId="1804"/>
    <cellStyle name="20% - 强调文字颜色 3 2 2 18" xfId="1805"/>
    <cellStyle name="20% - 强调文字颜色 3 2 2 18 2" xfId="1806"/>
    <cellStyle name="20% - 强调文字颜色 3 2 2 19 2" xfId="1807"/>
    <cellStyle name="40% - 强调文字颜色 4 2 7 2" xfId="1808"/>
    <cellStyle name="常规 10 12 11" xfId="1809"/>
    <cellStyle name="20% - 强调文字颜色 3 2 2 2" xfId="1810"/>
    <cellStyle name="20% - 强调文字颜色 3 2 2 2 10" xfId="1811"/>
    <cellStyle name="汇总 3" xfId="1812"/>
    <cellStyle name="20% - 强调文字颜色 3 2 2 2 10 2" xfId="1813"/>
    <cellStyle name="20% - 强调文字颜色 3 2 2 2 11" xfId="1814"/>
    <cellStyle name="20% - 强调文字颜色 4 3 2 17 2" xfId="1815"/>
    <cellStyle name="20% - 强调文字颜色 3 2 2 2 11 2" xfId="1816"/>
    <cellStyle name="百分比 4 5" xfId="1817"/>
    <cellStyle name="20% - 强调文字颜色 6 2 2 2 2 2" xfId="1818"/>
    <cellStyle name="20% - 强调文字颜色 3 2 2 2 12" xfId="1819"/>
    <cellStyle name="20% - 强调文字颜色 5 3 15 2" xfId="1820"/>
    <cellStyle name="20% - 强调文字颜色 5 3 20 2" xfId="1821"/>
    <cellStyle name="40% - 强调文字颜色 5 3 3 18" xfId="1822"/>
    <cellStyle name="适中 2 3 12" xfId="1823"/>
    <cellStyle name="20% - 强调文字颜色 3 2 2 2 12 2" xfId="1824"/>
    <cellStyle name="20% - 强调文字颜色 3 2 2 2 13" xfId="1825"/>
    <cellStyle name="20% - 强调文字颜色 3 2 2 2 13 2" xfId="1826"/>
    <cellStyle name="20% - 强调文字颜色 3 2 2 2 14" xfId="1827"/>
    <cellStyle name="计算 2 2 5" xfId="1828"/>
    <cellStyle name="20% - 强调文字颜色 3 2 2 2 14 2" xfId="1829"/>
    <cellStyle name="40% - 强调文字颜色 4 2 3 11 2" xfId="1830"/>
    <cellStyle name="20% - 强调文字颜色 3 2 2 2 15" xfId="1831"/>
    <cellStyle name="40% - 强调文字颜色 4 2 2 2 9" xfId="1832"/>
    <cellStyle name="计算 2 3 5" xfId="1833"/>
    <cellStyle name="20% - 强调文字颜色 3 2 2 2 15 2" xfId="1834"/>
    <cellStyle name="40% - 强调文字颜色 1 3 2 2 12" xfId="1835"/>
    <cellStyle name="标题 1 2 2 6" xfId="1836"/>
    <cellStyle name="20% - 强调文字颜色 5 3 2 2 10" xfId="1837"/>
    <cellStyle name="适中 4 2" xfId="1838"/>
    <cellStyle name="20% - 强调文字颜色 3 2 2 2 16" xfId="1839"/>
    <cellStyle name="40% - 强调文字颜色 2 3 3 18" xfId="1840"/>
    <cellStyle name="常规 3 2 3 8" xfId="1841"/>
    <cellStyle name="常规 2 12 7" xfId="1842"/>
    <cellStyle name="20% - 强调文字颜色 3 2 2 2 2" xfId="1843"/>
    <cellStyle name="40% - 强调文字颜色 2 3 3 18 2" xfId="1844"/>
    <cellStyle name="20% - 强调文字颜色 3 2 2 2 2 2" xfId="1845"/>
    <cellStyle name="40% - 强调文字颜色 2 3 3 19" xfId="1846"/>
    <cellStyle name="常规 3 2 3 9" xfId="1847"/>
    <cellStyle name="常规 2 12 8" xfId="1848"/>
    <cellStyle name="百分比 15 9 2" xfId="1849"/>
    <cellStyle name="20% - 强调文字颜色 3 2 2 2 3" xfId="1850"/>
    <cellStyle name="40% - 强调文字颜色 2 3 3 19 2" xfId="1851"/>
    <cellStyle name="适中 2 2 4" xfId="1852"/>
    <cellStyle name="20% - 强调文字颜色 3 2 2 2 3 2" xfId="1853"/>
    <cellStyle name="常规 2 12 9" xfId="1854"/>
    <cellStyle name="20% - 强调文字颜色 3 2 2 2 4" xfId="1855"/>
    <cellStyle name="适中 2 3 4" xfId="1856"/>
    <cellStyle name="汇总 2 2 11" xfId="1857"/>
    <cellStyle name="20% - 强调文字颜色 3 2 2 2 4 2" xfId="1858"/>
    <cellStyle name="常规 2 4 10" xfId="1859"/>
    <cellStyle name="20% - 强调文字颜色 3 2 2 2 5" xfId="1860"/>
    <cellStyle name="适中 12 7" xfId="1861"/>
    <cellStyle name="千位分隔 7 2 11" xfId="1862"/>
    <cellStyle name="20% - 强调文字颜色 3 2 2 2 5 2" xfId="1863"/>
    <cellStyle name="常规 2 4 11" xfId="1864"/>
    <cellStyle name="20% - 强调文字颜色 3 2 2 2 6" xfId="1865"/>
    <cellStyle name="20% - 强调文字颜色 3 2 2 2 6 2" xfId="1866"/>
    <cellStyle name="常规 2 4 12" xfId="1867"/>
    <cellStyle name="20% - 强调文字颜色 3 2 2 2 7" xfId="1868"/>
    <cellStyle name="40% - 强调文字颜色 2 2 2 2 13 2" xfId="1869"/>
    <cellStyle name="20% - 强调文字颜色 6 2 2 2 11 2" xfId="1870"/>
    <cellStyle name="常规 2 4 13" xfId="1871"/>
    <cellStyle name="20% - 强调文字颜色 3 2 2 2 8" xfId="1872"/>
    <cellStyle name="20% - 强调文字颜色 3 2 2 2 8 2" xfId="1873"/>
    <cellStyle name="常规 2 4 14" xfId="1874"/>
    <cellStyle name="20% - 强调文字颜色 3 2 2 2 9" xfId="1875"/>
    <cellStyle name="汇总 2 3 11" xfId="1876"/>
    <cellStyle name="20% - 强调文字颜色 3 2 2 2 9 2" xfId="1877"/>
    <cellStyle name="常规 10 12 12" xfId="1878"/>
    <cellStyle name="20% - 强调文字颜色 3 2 2 3" xfId="1879"/>
    <cellStyle name="常规 2 13 7" xfId="1880"/>
    <cellStyle name="20% - 强调文字颜色 3 2 2 3 2" xfId="1881"/>
    <cellStyle name="常规 10 12 13" xfId="1882"/>
    <cellStyle name="20% - 强调文字颜色 3 2 2 4" xfId="1883"/>
    <cellStyle name="常规 29 10 6" xfId="1884"/>
    <cellStyle name="20% - 强调文字颜色 3 2 8" xfId="1885"/>
    <cellStyle name="常规 2 14 7" xfId="1886"/>
    <cellStyle name="20% - 强调文字颜色 3 2 2 4 2" xfId="1887"/>
    <cellStyle name="常规 10 12 14" xfId="1888"/>
    <cellStyle name="20% - 强调文字颜色 3 2 2 5" xfId="1889"/>
    <cellStyle name="常规 11 12 15" xfId="1890"/>
    <cellStyle name="20% - 强调文字颜色 4 2 2 6" xfId="1891"/>
    <cellStyle name="20% - 强调文字颜色 3 3 8" xfId="1892"/>
    <cellStyle name="20% - 强调文字颜色 3 2 2 5 2" xfId="1893"/>
    <cellStyle name="60% - 强调文字颜色 4 2 2 2 10" xfId="1894"/>
    <cellStyle name="20% - 强调文字颜色 4 2 3 6" xfId="1895"/>
    <cellStyle name="20% - 强调文字颜色 3 4 8" xfId="1896"/>
    <cellStyle name="20% - 强调文字颜色 3 2 2 6 2" xfId="1897"/>
    <cellStyle name="20% - 强调文字颜色 3 2 2 7" xfId="1898"/>
    <cellStyle name="20% - 强调文字颜色 3 2 2 7 2" xfId="1899"/>
    <cellStyle name="40% - 强调文字颜色 4 3 17 2" xfId="1900"/>
    <cellStyle name="20% - 强调文字颜色 3 2 2 8" xfId="1901"/>
    <cellStyle name="20% - 强调文字颜色 3 2 2 8 2" xfId="1902"/>
    <cellStyle name="40% - 强调文字颜色 4 3 3 2 2" xfId="1903"/>
    <cellStyle name="20% - 强调文字颜色 3 2 2 9" xfId="1904"/>
    <cellStyle name="40% - 强调文字颜色 3 3 2 17" xfId="1905"/>
    <cellStyle name="20% - 强调文字颜色 3 2 2 9 2" xfId="1906"/>
    <cellStyle name="60% - 强调文字颜色 5 2 4 2" xfId="1907"/>
    <cellStyle name="20% - 强调文字颜色 3 2 2_庄墓预算（定稿）2改" xfId="1908"/>
    <cellStyle name="40% - 强调文字颜色 4 2 8" xfId="1909"/>
    <cellStyle name="20% - 强调文字颜色 3 2 3" xfId="1910"/>
    <cellStyle name="货币 3 3 8" xfId="1911"/>
    <cellStyle name="20% - 强调文字颜色 3 2 3 10" xfId="1912"/>
    <cellStyle name="20% - 强调文字颜色 3 2 3 10 2" xfId="1913"/>
    <cellStyle name="40% - 强调文字颜色 4 2 3 18 2" xfId="1914"/>
    <cellStyle name="货币 3 3 9" xfId="1915"/>
    <cellStyle name="20% - 强调文字颜色 3 2 3 11" xfId="1916"/>
    <cellStyle name="20% - 强调文字颜色 3 2 3 11 2" xfId="1917"/>
    <cellStyle name="20% - 强调文字颜色 3 2 3 12" xfId="1918"/>
    <cellStyle name="20% - 强调文字颜色 3 2 3 13" xfId="1919"/>
    <cellStyle name="20% - 强调文字颜色 3 2 3 13 2" xfId="1920"/>
    <cellStyle name="20% - 强调文字颜色 3 2 3 14" xfId="1921"/>
    <cellStyle name="40% - 强调文字颜色 4 3 2 4" xfId="1922"/>
    <cellStyle name="20% - 强调文字颜色 3 2 3 14 2" xfId="1923"/>
    <cellStyle name="20% - 强调文字颜色 3 2 3 15" xfId="1924"/>
    <cellStyle name="20% - 强调文字颜色 3 2 3 20" xfId="1925"/>
    <cellStyle name="解释性文本 3 3 17" xfId="1926"/>
    <cellStyle name="40% - 强调文字颜色 4 3 3 4" xfId="1927"/>
    <cellStyle name="20% - 强调文字颜色 3 2 3 15 2" xfId="1928"/>
    <cellStyle name="解释性文本 2 2 10" xfId="1929"/>
    <cellStyle name="20% - 强调文字颜色 3 2 3 16" xfId="1930"/>
    <cellStyle name="40% - 强调文字颜色 4 3 4 4" xfId="1931"/>
    <cellStyle name="20% - 强调文字颜色 3 2 3 16 2" xfId="1932"/>
    <cellStyle name="解释性文本 2 2 11" xfId="1933"/>
    <cellStyle name="20% - 强调文字颜色 3 2 3 17" xfId="1934"/>
    <cellStyle name="常规 9 4 19" xfId="1935"/>
    <cellStyle name="20% - 强调文字颜色 3 2 3 17 2" xfId="1936"/>
    <cellStyle name="解释性文本 2 2 12" xfId="1937"/>
    <cellStyle name="20% - 强调文字颜色 3 2 3 18" xfId="1938"/>
    <cellStyle name="20% - 强调文字颜色 3 2 3 18 2" xfId="1939"/>
    <cellStyle name="解释性文本 2 2 13" xfId="1940"/>
    <cellStyle name="20% - 强调文字颜色 3 2 3 19" xfId="1941"/>
    <cellStyle name="20% - 强调文字颜色 3 3 2 4" xfId="1942"/>
    <cellStyle name="20% - 强调文字颜色 3 2 3 19 2" xfId="1943"/>
    <cellStyle name="40% - 强调文字颜色 4 2 8 2" xfId="1944"/>
    <cellStyle name="20% - 强调文字颜色 3 2 3 2" xfId="1945"/>
    <cellStyle name="20% - 强调文字颜色 3 2 3 3" xfId="1946"/>
    <cellStyle name="货币 3 3 17" xfId="1947"/>
    <cellStyle name="20% - 强调文字颜色 3 2 3 3 2" xfId="1948"/>
    <cellStyle name="20% - 强调文字颜色 3 2 3 4" xfId="1949"/>
    <cellStyle name="20% - 强调文字颜色 3 2 3 4 2" xfId="1950"/>
    <cellStyle name="40% - 强调文字颜色 1 2 2 2 10" xfId="1951"/>
    <cellStyle name="20% - 强调文字颜色 4 2 8" xfId="1952"/>
    <cellStyle name="20% - 强调文字颜色 3 2 3 5" xfId="1953"/>
    <cellStyle name="20% - 强调文字颜色 4 3 8" xfId="1954"/>
    <cellStyle name="20% - 强调文字颜色 4 3 2 6" xfId="1955"/>
    <cellStyle name="20% - 强调文字颜色 3 2 3 5 2" xfId="1956"/>
    <cellStyle name="20% - 强调文字颜色 4 4 8" xfId="1957"/>
    <cellStyle name="20% - 强调文字颜色 4 3 3 6" xfId="1958"/>
    <cellStyle name="20% - 强调文字颜色 3 2 3 6 2" xfId="1959"/>
    <cellStyle name="20% - 强调文字颜色 3 2 3 7" xfId="1960"/>
    <cellStyle name="20% - 强调文字颜色 4 3 2 2 6" xfId="1961"/>
    <cellStyle name="输入 12 7" xfId="1962"/>
    <cellStyle name="强调文字颜色 1 4 16 5" xfId="1963"/>
    <cellStyle name="20% - 强调文字颜色 3 2 3 7 2" xfId="1964"/>
    <cellStyle name="40% - 强调文字颜色 4 3 18 2" xfId="1965"/>
    <cellStyle name="20% - 强调文字颜色 3 2 3 8" xfId="1966"/>
    <cellStyle name="40% - 强调文字颜色 5 3 2 15" xfId="1967"/>
    <cellStyle name="40% - 强调文字颜色 5 3 2 20" xfId="1968"/>
    <cellStyle name="20% - 强调文字颜色 3 2 3 8 2" xfId="1969"/>
    <cellStyle name="40% - 强调文字颜色 4 3 3 3 2" xfId="1970"/>
    <cellStyle name="20% - 强调文字颜色 3 2 3 9" xfId="1971"/>
    <cellStyle name="40% - 强调文字颜色 5 2 6 2" xfId="1972"/>
    <cellStyle name="40% - 强调文字颜色 4 2 9" xfId="1973"/>
    <cellStyle name="40% - 强调文字颜色 1 2 3 16 2" xfId="1974"/>
    <cellStyle name="常规 29 10 2" xfId="1975"/>
    <cellStyle name="20% - 强调文字颜色 3 2 4" xfId="1976"/>
    <cellStyle name="40% - 强调文字颜色 4 2 9 2" xfId="1977"/>
    <cellStyle name="常规 7 2 2 2 3" xfId="1978"/>
    <cellStyle name="20% - 强调文字颜色 3 2 4 2" xfId="1979"/>
    <cellStyle name="常规 29 10 3" xfId="1980"/>
    <cellStyle name="20% - 强调文字颜色 3 2 5" xfId="1981"/>
    <cellStyle name="20% - 强调文字颜色 3 2 5 2" xfId="1982"/>
    <cellStyle name="20% - 强调文字颜色 5 2 3 16 2" xfId="1983"/>
    <cellStyle name="常规 29 10 4" xfId="1984"/>
    <cellStyle name="20% - 强调文字颜色 3 2 6" xfId="1985"/>
    <cellStyle name="20% - 强调文字颜色 3 2 6 2" xfId="1986"/>
    <cellStyle name="常规 29 10 5" xfId="1987"/>
    <cellStyle name="20% - 强调文字颜色 3 2 7" xfId="1988"/>
    <cellStyle name="20% - 强调文字颜色 3 2 7 2" xfId="1989"/>
    <cellStyle name="计算 2 3 7" xfId="1990"/>
    <cellStyle name="40% - 强调文字颜色 1 3 2 2 14" xfId="1991"/>
    <cellStyle name="标题 1 2 2 8" xfId="1992"/>
    <cellStyle name="20% - 强调文字颜色 5 3 2 2 12" xfId="1993"/>
    <cellStyle name="强调文字颜色 6 2 3 20 6" xfId="1994"/>
    <cellStyle name="常规 3 10 13" xfId="1995"/>
    <cellStyle name="20% - 强调文字颜色 3 2 8 2" xfId="1996"/>
    <cellStyle name="常规 29 10 7" xfId="1997"/>
    <cellStyle name="20% - 强调文字颜色 3 2 9" xfId="1998"/>
    <cellStyle name="20% - 强调文字颜色 3 2 9 2" xfId="1999"/>
    <cellStyle name="汇总 4 6" xfId="2000"/>
    <cellStyle name="20% - 强调文字颜色 3 2_庄墓预算（定稿）2改" xfId="2001"/>
    <cellStyle name="20% - 强调文字颜色 3 3" xfId="2002"/>
    <cellStyle name="20% - 强调文字颜色 3 3 10" xfId="2003"/>
    <cellStyle name="20% - 强调文字颜色 3 3 10 2" xfId="2004"/>
    <cellStyle name="千位分隔 10 10 7" xfId="2005"/>
    <cellStyle name="20% - 强调文字颜色 3 3 11 2" xfId="2006"/>
    <cellStyle name="20% - 强调文字颜色 3 3 12" xfId="2007"/>
    <cellStyle name="20% - 强调文字颜色 3 3 12 2" xfId="2008"/>
    <cellStyle name="40% - 强调文字颜色 4 3 2 8" xfId="2009"/>
    <cellStyle name="40% - 强调文字颜色 6 2 20 2" xfId="2010"/>
    <cellStyle name="40% - 强调文字颜色 6 2 15 2" xfId="2011"/>
    <cellStyle name="20% - 强调文字颜色 3 3 13" xfId="2012"/>
    <cellStyle name="40% - 强调文字颜色 5 3 11" xfId="2013"/>
    <cellStyle name="20% - 强调文字颜色 3 3 13 2" xfId="2014"/>
    <cellStyle name="40% - 强调文字颜色 4 3 3 8" xfId="2015"/>
    <cellStyle name="40% - 强调文字颜色 1 6 2" xfId="2016"/>
    <cellStyle name="20% - 强调文字颜色 3 3 14" xfId="2017"/>
    <cellStyle name="20% - 强调文字颜色 3 3 14 2" xfId="2018"/>
    <cellStyle name="20% - 强调文字颜色 4 3 11" xfId="2019"/>
    <cellStyle name="20% - 强调文字颜色 3 3 15" xfId="2020"/>
    <cellStyle name="20% - 强调文字颜色 3 3 20" xfId="2021"/>
    <cellStyle name="20% - 强调文字颜色 3 3 15 2" xfId="2022"/>
    <cellStyle name="20% - 强调文字颜色 3 3 20 2" xfId="2023"/>
    <cellStyle name="20% - 强调文字颜色 3 3 16" xfId="2024"/>
    <cellStyle name="20% - 强调文字颜色 3 3 21" xfId="2025"/>
    <cellStyle name="20% - 强调文字颜色 3 3 16 2" xfId="2026"/>
    <cellStyle name="20% - 强调文字颜色 3 3 21 2" xfId="2027"/>
    <cellStyle name="20% - 强调文字颜色 3 3 17" xfId="2028"/>
    <cellStyle name="20% - 强调文字颜色 3 3 22" xfId="2029"/>
    <cellStyle name="千位分隔 10 2 4" xfId="2030"/>
    <cellStyle name="20% - 强调文字颜色 3 3 2 8" xfId="2031"/>
    <cellStyle name="20% - 强调文字颜色 3 3 17 2" xfId="2032"/>
    <cellStyle name="40% - 强调文字颜色 5 4 11" xfId="2033"/>
    <cellStyle name="20% - 强调文字颜色 3 3 3 8" xfId="2034"/>
    <cellStyle name="20% - 强调文字颜色 3 3 18 2" xfId="2035"/>
    <cellStyle name="20% - 强调文字颜色 3 3 19" xfId="2036"/>
    <cellStyle name="20% - 强调文字颜色 3 3 19 2" xfId="2037"/>
    <cellStyle name="20% - 强调文字颜色 4 4 11" xfId="2038"/>
    <cellStyle name="20% - 强调文字颜色 4 2 2 2 8" xfId="2039"/>
    <cellStyle name="40% - 强调文字颜色 4 3 7" xfId="2040"/>
    <cellStyle name="解释性文本 2 3 9" xfId="2041"/>
    <cellStyle name="20% - 强调文字颜色 3 3 2" xfId="2042"/>
    <cellStyle name="20% - 强调文字颜色 3 3 2 10" xfId="2043"/>
    <cellStyle name="20% - 强调文字颜色 5 2 2 19 2" xfId="2044"/>
    <cellStyle name="20% - 强调文字颜色 6 2 3 4 2" xfId="2045"/>
    <cellStyle name="20% - 强调文字颜色 3 3 2 10 2" xfId="2046"/>
    <cellStyle name="20% - 强调文字颜色 3 3 2 11" xfId="2047"/>
    <cellStyle name="20% - 强调文字颜色 3 3 2 11 2" xfId="2048"/>
    <cellStyle name="40% - 强调文字颜色 4 2 2 7 2" xfId="2049"/>
    <cellStyle name="20% - 强调文字颜色 3 3 2 12" xfId="2050"/>
    <cellStyle name="常规 5 2 2 9" xfId="2051"/>
    <cellStyle name="20% - 强调文字颜色 3 3 2 12 2" xfId="2052"/>
    <cellStyle name="20% - 强调文字颜色 3 3 2 13" xfId="2053"/>
    <cellStyle name="常规 5 2 3 9" xfId="2054"/>
    <cellStyle name="20% - 强调文字颜色 3 3 2 13 2" xfId="2055"/>
    <cellStyle name="20% - 强调文字颜色 3 3 2 14" xfId="2056"/>
    <cellStyle name="20% - 强调文字颜色 3 3 2 14 2" xfId="2057"/>
    <cellStyle name="20% - 强调文字颜色 3 3 2 15" xfId="2058"/>
    <cellStyle name="20% - 强调文字颜色 3 3 2 20" xfId="2059"/>
    <cellStyle name="检查单元格 3 15 3" xfId="2060"/>
    <cellStyle name="20% - 强调文字颜色 3 3 2 15 2" xfId="2061"/>
    <cellStyle name="20% - 强调文字颜色 3 3 2 20 2" xfId="2062"/>
    <cellStyle name="20% - 强调文字颜色 3 3 2 16" xfId="2063"/>
    <cellStyle name="20% - 强调文字颜色 3 3 2 21" xfId="2064"/>
    <cellStyle name="20% - 强调文字颜色 6 2 2 7" xfId="2065"/>
    <cellStyle name="20% - 强调文字颜色 3 3 2 16 2" xfId="2066"/>
    <cellStyle name="40% - 强调文字颜色 6 2 2 2 8 2" xfId="2067"/>
    <cellStyle name="20% - 强调文字颜色 3 3 2 17" xfId="2068"/>
    <cellStyle name="强调文字颜色 4 3 15 11" xfId="2069"/>
    <cellStyle name="20% - 强调文字颜色 3 3 2 18 2" xfId="2070"/>
    <cellStyle name="20% - 强调文字颜色 3 3 2 19" xfId="2071"/>
    <cellStyle name="差 3 15 6" xfId="2072"/>
    <cellStyle name="20% - 强调文字颜色 3 3 2 19 2" xfId="2073"/>
    <cellStyle name="40% - 强调文字颜色 4 3 7 2" xfId="2074"/>
    <cellStyle name="20% - 强调文字颜色 3 3 2 2" xfId="2075"/>
    <cellStyle name="40% - 强调文字颜色 1 4 4" xfId="2076"/>
    <cellStyle name="检查单元格 3 2 11" xfId="2077"/>
    <cellStyle name="20% - 强调文字颜色 3 3 2 2 10" xfId="2078"/>
    <cellStyle name="40% - 强调文字颜色 2 3 19" xfId="2079"/>
    <cellStyle name="常规 6 11 6" xfId="2080"/>
    <cellStyle name="40% - 强调文字颜色 1 4 4 2" xfId="2081"/>
    <cellStyle name="20% - 强调文字颜色 3 3 2 2 10 2" xfId="2082"/>
    <cellStyle name="40% - 强调文字颜色 1 4 5" xfId="2083"/>
    <cellStyle name="检查单元格 3 2 12" xfId="2084"/>
    <cellStyle name="20% - 强调文字颜色 3 3 2 2 11" xfId="2085"/>
    <cellStyle name="常规 6 13 6" xfId="2086"/>
    <cellStyle name="40% - 强调文字颜色 1 4 6 2" xfId="2087"/>
    <cellStyle name="20% - 强调文字颜色 3 3 2 2 12 2" xfId="2088"/>
    <cellStyle name="40% - 强调文字颜色 1 4 7" xfId="2089"/>
    <cellStyle name="检查单元格 3 2 14" xfId="2090"/>
    <cellStyle name="20% - 强调文字颜色 3 3 2 2 13" xfId="2091"/>
    <cellStyle name="40% - 强调文字颜色 1 4 7 2" xfId="2092"/>
    <cellStyle name="20% - 强调文字颜色 3 3 2 2 13 2" xfId="2093"/>
    <cellStyle name="40% - 强调文字颜色 1 4 8" xfId="2094"/>
    <cellStyle name="检查单元格 3 2 20" xfId="2095"/>
    <cellStyle name="检查单元格 3 2 15" xfId="2096"/>
    <cellStyle name="20% - 强调文字颜色 3 3 2 2 14" xfId="2097"/>
    <cellStyle name="40% - 强调文字颜色 1 4 8 2" xfId="2098"/>
    <cellStyle name="20% - 强调文字颜色 3 3 2 2 14 2" xfId="2099"/>
    <cellStyle name="40% - 强调文字颜色 1 4 9" xfId="2100"/>
    <cellStyle name="40% - 强调文字颜色 4 3 3 11 2" xfId="2101"/>
    <cellStyle name="检查单元格 3 2 16" xfId="2102"/>
    <cellStyle name="20% - 强调文字颜色 3 3 2 2 15" xfId="2103"/>
    <cellStyle name="20% - 强调文字颜色 3 3 2 2 15 2" xfId="2104"/>
    <cellStyle name="40% - 强调文字颜色 2 3 2 2 12" xfId="2105"/>
    <cellStyle name="40% - 强调文字颜色 1 4 9 2" xfId="2106"/>
    <cellStyle name="强调文字颜色 5 2 2 5" xfId="2107"/>
    <cellStyle name="20% - 强调文字颜色 6 3 2 2 10" xfId="2108"/>
    <cellStyle name="检查单元格 3 2 17" xfId="2109"/>
    <cellStyle name="20% - 强调文字颜色 3 3 2 2 16" xfId="2110"/>
    <cellStyle name="常规 7 12 7" xfId="2111"/>
    <cellStyle name="常规 4 2 3 8" xfId="2112"/>
    <cellStyle name="20% - 强调文字颜色 3 3 2 2 2" xfId="2113"/>
    <cellStyle name="60% - 强调文字颜色 5 3 3 7" xfId="2114"/>
    <cellStyle name="40% - 强调文字颜色 5 2 10" xfId="2115"/>
    <cellStyle name="检查单元格 3 2 2 7" xfId="2116"/>
    <cellStyle name="20% - 强调文字颜色 3 3 2 2 2 2" xfId="2117"/>
    <cellStyle name="40% - 强调文字颜色 4 3 2 13 2" xfId="2118"/>
    <cellStyle name="常规 7 12 8" xfId="2119"/>
    <cellStyle name="常规 4 2 3 9" xfId="2120"/>
    <cellStyle name="60% - 强调文字颜色 3 3 2 10" xfId="2121"/>
    <cellStyle name="20% - 强调文字颜色 3 3 2 2 3" xfId="2122"/>
    <cellStyle name="20% - 强调文字颜色 4 2 10" xfId="2123"/>
    <cellStyle name="60% - 强调文字颜色 3 3 2 10 2" xfId="2124"/>
    <cellStyle name="20% - 强调文字颜色 3 3 2 2 3 2" xfId="2125"/>
    <cellStyle name="常规 7 12 9" xfId="2126"/>
    <cellStyle name="常规 14 2 2 10 10" xfId="2127"/>
    <cellStyle name="60% - 强调文字颜色 3 3 2 11" xfId="2128"/>
    <cellStyle name="20% - 强调文字颜色 3 3 2 2 4" xfId="2129"/>
    <cellStyle name="常规 10 3 10" xfId="2130"/>
    <cellStyle name="60% - 强调文字颜色 3 3 2 11 2" xfId="2131"/>
    <cellStyle name="20% - 强调文字颜色 3 3 2 2 4 2" xfId="2132"/>
    <cellStyle name="常规 7 4 10" xfId="2133"/>
    <cellStyle name="常规 14 2 2 10 11" xfId="2134"/>
    <cellStyle name="60% - 强调文字颜色 3 3 2 12" xfId="2135"/>
    <cellStyle name="20% - 强调文字颜色 3 3 2 2 5" xfId="2136"/>
    <cellStyle name="常规 7 4 10 2" xfId="2137"/>
    <cellStyle name="60% - 强调文字颜色 3 3 2 12 2" xfId="2138"/>
    <cellStyle name="20% - 强调文字颜色 3 3 2 2 5 2" xfId="2139"/>
    <cellStyle name="常规 4 3 15 11" xfId="2140"/>
    <cellStyle name="40% - 强调文字颜色 4 3 2 7" xfId="2141"/>
    <cellStyle name="60% - 强调文字颜色 6 3 10" xfId="2142"/>
    <cellStyle name="60% - 强调文字颜色 3 3 2 13 2" xfId="2143"/>
    <cellStyle name="20% - 强调文字颜色 3 3 2 2 6 2" xfId="2144"/>
    <cellStyle name="常规 7 4 12" xfId="2145"/>
    <cellStyle name="60% - 强调文字颜色 3 3 2 14" xfId="2146"/>
    <cellStyle name="20% - 强调文字颜色 3 3 2 2 7" xfId="2147"/>
    <cellStyle name="常规 2 3 2 9" xfId="2148"/>
    <cellStyle name="40% - 强调文字颜色 5 3 10" xfId="2149"/>
    <cellStyle name="40% - 强调文字颜色 4 3 3 7" xfId="2150"/>
    <cellStyle name="60% - 强调文字颜色 3 3 2 14 2" xfId="2151"/>
    <cellStyle name="20% - 强调文字颜色 3 3 2 2 7 2" xfId="2152"/>
    <cellStyle name="常规 7 4 13" xfId="2153"/>
    <cellStyle name="60% - 强调文字颜色 3 3 2 20" xfId="2154"/>
    <cellStyle name="60% - 强调文字颜色 3 3 2 15" xfId="2155"/>
    <cellStyle name="20% - 强调文字颜色 3 3 2 2 8" xfId="2156"/>
    <cellStyle name="20% - 强调文字颜色 4 3 10" xfId="2157"/>
    <cellStyle name="60% - 强调文字颜色 3 3 2 20 2" xfId="2158"/>
    <cellStyle name="60% - 强调文字颜色 3 3 2 15 2" xfId="2159"/>
    <cellStyle name="20% - 强调文字颜色 3 3 2 2 8 2" xfId="2160"/>
    <cellStyle name="常规 7 4 14" xfId="2161"/>
    <cellStyle name="60% - 强调文字颜色 3 3 2 21" xfId="2162"/>
    <cellStyle name="60% - 强调文字颜色 3 3 2 16" xfId="2163"/>
    <cellStyle name="20% - 强调文字颜色 3 3 2 2 9" xfId="2164"/>
    <cellStyle name="常规 10 4 10" xfId="2165"/>
    <cellStyle name="60% - 强调文字颜色 3 3 2 16 2" xfId="2166"/>
    <cellStyle name="20% - 强调文字颜色 3 3 2 2 9 2" xfId="2167"/>
    <cellStyle name="20% - 强调文字颜色 3 3 2 3" xfId="2168"/>
    <cellStyle name="40% - 强调文字颜色 3 2 15 2" xfId="2169"/>
    <cellStyle name="40% - 强调文字颜色 3 2 20 2" xfId="2170"/>
    <cellStyle name="常规 8 2 2 11" xfId="2171"/>
    <cellStyle name="常规 7 13 7" xfId="2172"/>
    <cellStyle name="常规 4 2 4 8" xfId="2173"/>
    <cellStyle name="20% - 强调文字颜色 3 3 2 3 2" xfId="2174"/>
    <cellStyle name="20% - 强调文字颜色 3 3 2 4 2" xfId="2175"/>
    <cellStyle name="20% - 强调文字颜色 3 3 2 5" xfId="2176"/>
    <cellStyle name="常规 12 12 15" xfId="2177"/>
    <cellStyle name="20% - 强调文字颜色 5 2 2 6" xfId="2178"/>
    <cellStyle name="20% - 强调文字颜色 3 3 2 5 2" xfId="2179"/>
    <cellStyle name="千位分隔 10 2 2" xfId="2180"/>
    <cellStyle name="20% - 强调文字颜色 3 3 2 6" xfId="2181"/>
    <cellStyle name="40% - 强调文字颜色 3 2 2 2 10" xfId="2182"/>
    <cellStyle name="20% - 强调文字颜色 5 2 3 6" xfId="2183"/>
    <cellStyle name="20% - 强调文字颜色 3 3 2 6 2" xfId="2184"/>
    <cellStyle name="强调文字颜色 4 2 15 10" xfId="2185"/>
    <cellStyle name="20% - 强调文字颜色 3 3 2 7 2" xfId="2186"/>
    <cellStyle name="常规 8 2 3 11" xfId="2187"/>
    <cellStyle name="20% - 强调文字颜色 3 3 2 8 2" xfId="2188"/>
    <cellStyle name="40% - 强调文字颜色 4 3 4 2 2" xfId="2189"/>
    <cellStyle name="千位分隔 10 2 5" xfId="2190"/>
    <cellStyle name="20% - 强调文字颜色 3 3 2 9" xfId="2191"/>
    <cellStyle name="40% - 强调文字颜色 3 2 4" xfId="2192"/>
    <cellStyle name="常规 12 10 8" xfId="2193"/>
    <cellStyle name="20% - 强调文字颜色 3 3 2 9 2" xfId="2194"/>
    <cellStyle name="常规 2 2 2 2 3" xfId="2195"/>
    <cellStyle name="20% - 强调文字颜色 3 3 2_庄墓预算（定稿）2改" xfId="2196"/>
    <cellStyle name="40% - 强调文字颜色 4 3 8" xfId="2197"/>
    <cellStyle name="20% - 强调文字颜色 3 3 3" xfId="2198"/>
    <cellStyle name="20% - 强调文字颜色 3 3 3 10 2" xfId="2199"/>
    <cellStyle name="汇总 2 3 5" xfId="2200"/>
    <cellStyle name="20% - 强调文字颜色 5 3 2 12 2" xfId="2201"/>
    <cellStyle name="警告文本 2 3 4" xfId="2202"/>
    <cellStyle name="20% - 强调文字颜色 3 3 3 11" xfId="2203"/>
    <cellStyle name="20% - 强调文字颜色 3 3 3 11 2" xfId="2204"/>
    <cellStyle name="40% - 强调文字颜色 5 4 3 2" xfId="2205"/>
    <cellStyle name="警告文本 2 3 5" xfId="2206"/>
    <cellStyle name="20% - 强调文字颜色 3 3 3 12" xfId="2207"/>
    <cellStyle name="20% - 强调文字颜色 3 3 3 12 2" xfId="2208"/>
    <cellStyle name="警告文本 2 3 6" xfId="2209"/>
    <cellStyle name="20% - 强调文字颜色 3 3 3 13" xfId="2210"/>
    <cellStyle name="20% - 强调文字颜色 3 3 3 13 2" xfId="2211"/>
    <cellStyle name="警告文本 2 3 7" xfId="2212"/>
    <cellStyle name="20% - 强调文字颜色 3 3 3 14" xfId="2213"/>
    <cellStyle name="60% - 强调文字颜色 1 2 5" xfId="2214"/>
    <cellStyle name="20% - 强调文字颜色 3 3 3 14 2" xfId="2215"/>
    <cellStyle name="警告文本 2 3 8" xfId="2216"/>
    <cellStyle name="20% - 强调文字颜色 3 3 3 15" xfId="2217"/>
    <cellStyle name="20% - 强调文字颜色 3 3 3 20" xfId="2218"/>
    <cellStyle name="60% - 强调文字颜色 1 3 5" xfId="2219"/>
    <cellStyle name="20% - 强调文字颜色 3 3 3 15 2" xfId="2220"/>
    <cellStyle name="警告文本 2 3 9" xfId="2221"/>
    <cellStyle name="解释性文本 3 2 10" xfId="2222"/>
    <cellStyle name="20% - 强调文字颜色 3 3 3 16" xfId="2223"/>
    <cellStyle name="检查单元格 4 16 3" xfId="2224"/>
    <cellStyle name="60% - 强调文字颜色 1 4 5" xfId="2225"/>
    <cellStyle name="20% - 强调文字颜色 3 3 3 16 2" xfId="2226"/>
    <cellStyle name="解释性文本 3 2 11" xfId="2227"/>
    <cellStyle name="20% - 强调文字颜色 3 3 3 17" xfId="2228"/>
    <cellStyle name="20% - 强调文字颜色 3 3 3 17 2" xfId="2229"/>
    <cellStyle name="40% - 强调文字颜色 1 2 3 4 2" xfId="2230"/>
    <cellStyle name="解释性文本 3 2 12" xfId="2231"/>
    <cellStyle name="20% - 强调文字颜色 3 3 3 18" xfId="2232"/>
    <cellStyle name="20% - 强调文字颜色 3 3 3 18 2" xfId="2233"/>
    <cellStyle name="解释性文本 3 2 13" xfId="2234"/>
    <cellStyle name="20% - 强调文字颜色 3 3 3 19" xfId="2235"/>
    <cellStyle name="20% - 强调文字颜色 3 3 3 19 2" xfId="2236"/>
    <cellStyle name="40% - 强调文字颜色 4 3 8 2" xfId="2237"/>
    <cellStyle name="20% - 强调文字颜色 3 3 3 2" xfId="2238"/>
    <cellStyle name="常规 4 3 3 8" xfId="2239"/>
    <cellStyle name="常规 10 2 2 10" xfId="2240"/>
    <cellStyle name="20% - 强调文字颜色 3 3 3 2 2" xfId="2241"/>
    <cellStyle name="20% - 强调文字颜色 3 3 3 3" xfId="2242"/>
    <cellStyle name="40% - 强调文字颜色 3 2 16 2" xfId="2243"/>
    <cellStyle name="40% - 强调文字颜色 3 2 21 2" xfId="2244"/>
    <cellStyle name="40% - 强调文字颜色 6 2 2 2 8" xfId="2245"/>
    <cellStyle name="20% - 强调文字颜色 3 3 3 3 2" xfId="2246"/>
    <cellStyle name="20% - 强调文字颜色 3 3 3 4" xfId="2247"/>
    <cellStyle name="警告文本 2 3 17" xfId="2248"/>
    <cellStyle name="20% - 强调文字颜色 3 3 3 4 2" xfId="2249"/>
    <cellStyle name="20% - 强调文字颜色 3 3 3 5" xfId="2250"/>
    <cellStyle name="输出 2 15 8" xfId="2251"/>
    <cellStyle name="20% - 强调文字颜色 5 3 2 6" xfId="2252"/>
    <cellStyle name="20% - 强调文字颜色 3 3 3 5 2" xfId="2253"/>
    <cellStyle name="20% - 强调文字颜色 3 3 3 6" xfId="2254"/>
    <cellStyle name="20% - 强调文字颜色 5 3 3 6" xfId="2255"/>
    <cellStyle name="20% - 强调文字颜色 3 3 3 6 2" xfId="2256"/>
    <cellStyle name="40% - 强调文字颜色 5 4 10 2" xfId="2257"/>
    <cellStyle name="常规 10 2 3 10" xfId="2258"/>
    <cellStyle name="20% - 强调文字颜色 3 3 3 7 2" xfId="2259"/>
    <cellStyle name="40% - 强调文字颜色 5 4 11 2" xfId="2260"/>
    <cellStyle name="20% - 强调文字颜色 6 2 2 2 16" xfId="2261"/>
    <cellStyle name="输入 2 2 21 10" xfId="2262"/>
    <cellStyle name="20% - 强调文字颜色 3 3 3 8 2" xfId="2263"/>
    <cellStyle name="40% - 强调文字颜色 5 4 12" xfId="2264"/>
    <cellStyle name="40% - 强调文字颜色 4 3 4 3 2" xfId="2265"/>
    <cellStyle name="20% - 强调文字颜色 3 3 3 9" xfId="2266"/>
    <cellStyle name="60% - 强调文字颜色 2 2 3 14" xfId="2267"/>
    <cellStyle name="40% - 强调文字颜色 5 4 12 2" xfId="2268"/>
    <cellStyle name="40% - 强调文字颜色 4 2 4" xfId="2269"/>
    <cellStyle name="千位分隔 2 10" xfId="2270"/>
    <cellStyle name="20% - 强调文字颜色 3 3 3 9 2" xfId="2271"/>
    <cellStyle name="40% - 强调文字颜色 5 2 7 2" xfId="2272"/>
    <cellStyle name="40% - 强调文字颜色 4 3 9" xfId="2273"/>
    <cellStyle name="40% - 强调文字颜色 1 2 3 17 2" xfId="2274"/>
    <cellStyle name="常规 11 12 11" xfId="2275"/>
    <cellStyle name="20% - 强调文字颜色 4 2 2 2" xfId="2276"/>
    <cellStyle name="20% - 强调文字颜色 3 3 4" xfId="2277"/>
    <cellStyle name="40% - 强调文字颜色 4 3 9 2" xfId="2278"/>
    <cellStyle name="强调文字颜色 1 3 3 14" xfId="2279"/>
    <cellStyle name="20% - 强调文字颜色 4 2 2 2 2" xfId="2280"/>
    <cellStyle name="常规 4 3 15 4" xfId="2281"/>
    <cellStyle name="20% - 强调文字颜色 3 3 4 2" xfId="2282"/>
    <cellStyle name="20% - 强调文字颜色 4 2 2 2 2 2" xfId="2283"/>
    <cellStyle name="20% - 强调文字颜色 3 3 4 2 2" xfId="2284"/>
    <cellStyle name="常规 4 3 15 5" xfId="2285"/>
    <cellStyle name="20% - 强调文字颜色 3 3 4 3" xfId="2286"/>
    <cellStyle name="40% - 强调文字颜色 3 2 17 2" xfId="2287"/>
    <cellStyle name="强调文字颜色 1 3 3 15" xfId="2288"/>
    <cellStyle name="20% - 强调文字颜色 4 2 2 2 3" xfId="2289"/>
    <cellStyle name="20% - 强调文字颜色 4 2 2 2 3 2" xfId="2290"/>
    <cellStyle name="常规 5 4 2 10" xfId="2291"/>
    <cellStyle name="20% - 强调文字颜色 3 3 4 3 2" xfId="2292"/>
    <cellStyle name="强调文字颜色 1 3 3 16" xfId="2293"/>
    <cellStyle name="20% - 强调文字颜色 4 2 2 2 4" xfId="2294"/>
    <cellStyle name="常规 4 3 15 6" xfId="2295"/>
    <cellStyle name="20% - 强调文字颜色 3 3 4 4" xfId="2296"/>
    <cellStyle name="常规 11 12 12" xfId="2297"/>
    <cellStyle name="20% - 强调文字颜色 4 2 2 3" xfId="2298"/>
    <cellStyle name="20% - 强调文字颜色 3 3 5" xfId="2299"/>
    <cellStyle name="20% - 强调文字颜色 4 2 2 3 2" xfId="2300"/>
    <cellStyle name="20% - 强调文字颜色 3 3 5 2" xfId="2301"/>
    <cellStyle name="20% - 强调文字颜色 5 2 3 17 2" xfId="2302"/>
    <cellStyle name="常规 11 12 13" xfId="2303"/>
    <cellStyle name="20% - 强调文字颜色 4 2 2 4" xfId="2304"/>
    <cellStyle name="20% - 强调文字颜色 3 3 6" xfId="2305"/>
    <cellStyle name="20% - 强调文字颜色 4 2 2 4 2" xfId="2306"/>
    <cellStyle name="20% - 强调文字颜色 3 3 6 2" xfId="2307"/>
    <cellStyle name="常规 11 12 14" xfId="2308"/>
    <cellStyle name="20% - 强调文字颜色 4 2 2 5" xfId="2309"/>
    <cellStyle name="20% - 强调文字颜色 3 3 7" xfId="2310"/>
    <cellStyle name="20% - 强调文字颜色 4 2 2 5 2" xfId="2311"/>
    <cellStyle name="20% - 强调文字颜色 3 3 7 2" xfId="2312"/>
    <cellStyle name="20% - 强调文字颜色 4 2 2 6 2" xfId="2313"/>
    <cellStyle name="20% - 强调文字颜色 3 3 8 2" xfId="2314"/>
    <cellStyle name="60% - 强调文字颜色 5 3 2 16 2" xfId="2315"/>
    <cellStyle name="20% - 强调文字颜色 4 2 2 7" xfId="2316"/>
    <cellStyle name="60% - 强调文字颜色 1 2" xfId="2317"/>
    <cellStyle name="20% - 强调文字颜色 3 3 9" xfId="2318"/>
    <cellStyle name="强调文字颜色 6 2 2 2 10" xfId="2319"/>
    <cellStyle name="20% - 强调文字颜色 4 2 2 7 2" xfId="2320"/>
    <cellStyle name="60% - 强调文字颜色 1 2 2" xfId="2321"/>
    <cellStyle name="20% - 强调文字颜色 3 3 9 2" xfId="2322"/>
    <cellStyle name="40% - 强调文字颜色 2 3 2 2 14" xfId="2323"/>
    <cellStyle name="强调文字颜色 5 2 2 7" xfId="2324"/>
    <cellStyle name="20% - 强调文字颜色 6 3 2 2 12" xfId="2325"/>
    <cellStyle name="千位分隔 13 7" xfId="2326"/>
    <cellStyle name="20% - 强调文字颜色 3 3_庄墓预算（定稿）2改" xfId="2327"/>
    <cellStyle name="20% - 强调文字颜色 3 4" xfId="2328"/>
    <cellStyle name="40% - 强调文字颜色 5 2 2 2 7" xfId="2329"/>
    <cellStyle name="40% - 强调文字颜色 6 3 2 2 3 2" xfId="2330"/>
    <cellStyle name="20% - 强调文字颜色 3 4 10" xfId="2331"/>
    <cellStyle name="强调文字颜色 5 2 2 9" xfId="2332"/>
    <cellStyle name="20% - 强调文字颜色 6 3 2 2 14" xfId="2333"/>
    <cellStyle name="40% - 强调文字颜色 5 2 2 2 7 2" xfId="2334"/>
    <cellStyle name="40% - 强调文字颜色 2 3 2 2 16" xfId="2335"/>
    <cellStyle name="20% - 强调文字颜色 3 4 10 2" xfId="2336"/>
    <cellStyle name="强调文字颜色 5 2 3 9" xfId="2337"/>
    <cellStyle name="40% - 强调文字颜色 5 2 2 2 8 2" xfId="2338"/>
    <cellStyle name="千位分隔 11 10 7" xfId="2339"/>
    <cellStyle name="20% - 强调文字颜色 3 4 11 2" xfId="2340"/>
    <cellStyle name="40% - 强调文字颜色 5 2 2 2 9" xfId="2341"/>
    <cellStyle name="20% - 强调文字颜色 3 4 12" xfId="2342"/>
    <cellStyle name="40% - 强调文字颜色 5 2 2 2 9 2" xfId="2343"/>
    <cellStyle name="20% - 强调文字颜色 3 4 12 2" xfId="2344"/>
    <cellStyle name="20% - 强调文字颜色 3 4 13" xfId="2345"/>
    <cellStyle name="20% - 强调文字颜色 3 4 13 2" xfId="2346"/>
    <cellStyle name="20% - 强调文字颜色 3 4 14" xfId="2347"/>
    <cellStyle name="20% - 强调文字颜色 3 4 14 2" xfId="2348"/>
    <cellStyle name="20% - 强调文字颜色 5 3 11" xfId="2349"/>
    <cellStyle name="40% - 强调文字颜色 5 3 2 2 10 2" xfId="2350"/>
    <cellStyle name="20% - 强调文字颜色 3 4 15" xfId="2351"/>
    <cellStyle name="20% - 强调文字颜色 3 4 15 2" xfId="2352"/>
    <cellStyle name="20% - 强调文字颜色 3 4 16" xfId="2353"/>
    <cellStyle name="常规 6 3 14" xfId="2354"/>
    <cellStyle name="40% - 强调文字颜色 4 4 7" xfId="2355"/>
    <cellStyle name="20% - 强调文字颜色 3 4 2" xfId="2356"/>
    <cellStyle name="40% - 强调文字颜色 4 4 7 2" xfId="2357"/>
    <cellStyle name="检查单元格 3 13" xfId="2358"/>
    <cellStyle name="20% - 强调文字颜色 3 4 2 2" xfId="2359"/>
    <cellStyle name="常规 6 3 20" xfId="2360"/>
    <cellStyle name="常规 6 3 15" xfId="2361"/>
    <cellStyle name="40% - 强调文字颜色 4 4 8" xfId="2362"/>
    <cellStyle name="20% - 强调文字颜色 3 4 3" xfId="2363"/>
    <cellStyle name="40% - 强调文字颜色 5 2 2 2 12" xfId="2364"/>
    <cellStyle name="40% - 强调文字颜色 4 4 8 2" xfId="2365"/>
    <cellStyle name="40% - 强调文字颜色 2 2_庄墓预算（定稿）2改" xfId="2366"/>
    <cellStyle name="20% - 强调文字颜色 3 4 3 2" xfId="2367"/>
    <cellStyle name="警告文本 4 10" xfId="2368"/>
    <cellStyle name="40% - 强调文字颜色 5 2 8 2" xfId="2369"/>
    <cellStyle name="汇总 2 15 2" xfId="2370"/>
    <cellStyle name="常规 6 3 16" xfId="2371"/>
    <cellStyle name="40% - 强调文字颜色 4 4 9" xfId="2372"/>
    <cellStyle name="40% - 强调文字颜色 1 2 3 18 2" xfId="2373"/>
    <cellStyle name="常规 12 9 13" xfId="2374"/>
    <cellStyle name="20% - 强调文字颜色 4 2 3 2" xfId="2375"/>
    <cellStyle name="20% - 强调文字颜色 3 4 4" xfId="2376"/>
    <cellStyle name="40% - 强调文字颜色 4 4 9 2" xfId="2377"/>
    <cellStyle name="20% - 强调文字颜色 4 2 3 2 2" xfId="2378"/>
    <cellStyle name="20% - 强调文字颜色 6 3 3 18" xfId="2379"/>
    <cellStyle name="20% - 强调文字颜色 3 4 4 2" xfId="2380"/>
    <cellStyle name="常规 12 9 14" xfId="2381"/>
    <cellStyle name="20% - 强调文字颜色 4 2 3 3" xfId="2382"/>
    <cellStyle name="20% - 强调文字颜色 3 4 5" xfId="2383"/>
    <cellStyle name="千位分隔 2 2 16 11" xfId="2384"/>
    <cellStyle name="常规 12 2 2 8" xfId="2385"/>
    <cellStyle name="20% - 强调文字颜色 4 2 3 3 2" xfId="2386"/>
    <cellStyle name="20% - 强调文字颜色 3 4 5 2" xfId="2387"/>
    <cellStyle name="20% - 强调文字颜色 5 2 3 18 2" xfId="2388"/>
    <cellStyle name="常规 12 9 15" xfId="2389"/>
    <cellStyle name="20% - 强调文字颜色 4 2 3 4" xfId="2390"/>
    <cellStyle name="20% - 强调文字颜色 3 4 6" xfId="2391"/>
    <cellStyle name="常规 12 2 3 8" xfId="2392"/>
    <cellStyle name="20% - 强调文字颜色 4 2 3 4 2" xfId="2393"/>
    <cellStyle name="20% - 强调文字颜色 3 4 6 2" xfId="2394"/>
    <cellStyle name="20% - 强调文字颜色 4 2 3 5" xfId="2395"/>
    <cellStyle name="20% - 强调文字颜色 3 4 7" xfId="2396"/>
    <cellStyle name="20% - 强调文字颜色 4 2 3 5 2" xfId="2397"/>
    <cellStyle name="检查单元格 4 13" xfId="2398"/>
    <cellStyle name="20% - 强调文字颜色 3 4 7 2" xfId="2399"/>
    <cellStyle name="检查单元格 4 16 11" xfId="2400"/>
    <cellStyle name="40% - 强调文字颜色 2 2 2 9" xfId="2401"/>
    <cellStyle name="60% - 强调文字颜色 4 2 2 2 10 2" xfId="2402"/>
    <cellStyle name="20% - 强调文字颜色 4 2 3 6 2" xfId="2403"/>
    <cellStyle name="20% - 强调文字颜色 3 4 8 2" xfId="2404"/>
    <cellStyle name="警告文本 2 15 2" xfId="2405"/>
    <cellStyle name="60% - 强调文字颜色 5 3 2 17 2" xfId="2406"/>
    <cellStyle name="60% - 强调文字颜色 4 2 2 2 11" xfId="2407"/>
    <cellStyle name="20% - 强调文字颜色 4 2 3 7" xfId="2408"/>
    <cellStyle name="60% - 强调文字颜色 2 2" xfId="2409"/>
    <cellStyle name="20% - 强调文字颜色 3 4 9" xfId="2410"/>
    <cellStyle name="注释 3 2 2 11" xfId="2411"/>
    <cellStyle name="40% - 强调文字颜色 2 2 3 9" xfId="2412"/>
    <cellStyle name="常规 14 5 2 12" xfId="2413"/>
    <cellStyle name="20% - 强调文字颜色 5 3 2 2 6" xfId="2414"/>
    <cellStyle name="强调文字颜色 6 4 16 5" xfId="2415"/>
    <cellStyle name="60% - 强调文字颜色 4 2 2 2 11 2" xfId="2416"/>
    <cellStyle name="20% - 强调文字颜色 4 2 3 7 2" xfId="2417"/>
    <cellStyle name="60% - 强调文字颜色 2 2 2" xfId="2418"/>
    <cellStyle name="20% - 强调文字颜色 3 4 9 2" xfId="2419"/>
    <cellStyle name="百分比 11 2 7 2" xfId="2420"/>
    <cellStyle name="20% - 强调文字颜色 3 5" xfId="2421"/>
    <cellStyle name="20% - 强调文字颜色 3 5 2" xfId="2422"/>
    <cellStyle name="20% - 强调文字颜色 3 5 3" xfId="2423"/>
    <cellStyle name="20% - 强调文字颜色 3 6" xfId="2424"/>
    <cellStyle name="20% - 强调文字颜色 3 6 2" xfId="2425"/>
    <cellStyle name="强调文字颜色 5 2 2 21 2" xfId="2426"/>
    <cellStyle name="20% - 强调文字颜色 3 7" xfId="2427"/>
    <cellStyle name="40% - 强调文字颜色 3 3 2 11" xfId="2428"/>
    <cellStyle name="20% - 强调文字颜色 3 7 2" xfId="2429"/>
    <cellStyle name="强调文字颜色 5 2 2 21 3" xfId="2430"/>
    <cellStyle name="20% - 强调文字颜色 3 8" xfId="2431"/>
    <cellStyle name="20% - 强调文字颜色 3 8 2" xfId="2432"/>
    <cellStyle name="常规 4 4 2 14" xfId="2433"/>
    <cellStyle name="40% - 强调文字颜色 4 3 2 2 9" xfId="2434"/>
    <cellStyle name="标题 2 2 2 6" xfId="2435"/>
    <cellStyle name="20% - 强调文字颜色 3 9 2" xfId="2436"/>
    <cellStyle name="40% - 强调文字颜色 5 11" xfId="2437"/>
    <cellStyle name="20% - 强调文字颜色 4 10" xfId="2438"/>
    <cellStyle name="40% - 强调文字颜色 5 11 2" xfId="2439"/>
    <cellStyle name="20% - 强调文字颜色 4 10 2" xfId="2440"/>
    <cellStyle name="60% - 强调文字颜色 3 3 3 7 2" xfId="2441"/>
    <cellStyle name="40% - 强调文字颜色 5 12" xfId="2442"/>
    <cellStyle name="20% - 强调文字颜色 4 11" xfId="2443"/>
    <cellStyle name="40% - 强调文字颜色 5 12 2" xfId="2444"/>
    <cellStyle name="20% - 强调文字颜色 4 11 2" xfId="2445"/>
    <cellStyle name="40% - 强调文字颜色 5 13 2" xfId="2446"/>
    <cellStyle name="20% - 强调文字颜色 4 12 2" xfId="2447"/>
    <cellStyle name="40% - 强调文字颜色 5 14" xfId="2448"/>
    <cellStyle name="20% - 强调文字颜色 4 13" xfId="2449"/>
    <cellStyle name="60% - 强调文字颜色 2 2 2 2 6" xfId="2450"/>
    <cellStyle name="40% - 强调文字颜色 5 14 2" xfId="2451"/>
    <cellStyle name="20% - 强调文字颜色 4 3 3 17" xfId="2452"/>
    <cellStyle name="20% - 强调文字颜色 4 13 2" xfId="2453"/>
    <cellStyle name="40% - 强调文字颜色 5 15" xfId="2454"/>
    <cellStyle name="40% - 强调文字颜色 5 20" xfId="2455"/>
    <cellStyle name="20% - 强调文字颜色 4 14" xfId="2456"/>
    <cellStyle name="40% - 强调文字颜色 3 2_庄墓预算（定稿）2改" xfId="2457"/>
    <cellStyle name="40% - 强调文字颜色 5 15 2" xfId="2458"/>
    <cellStyle name="40% - 强调文字颜色 5 20 2" xfId="2459"/>
    <cellStyle name="标题 7 20" xfId="2460"/>
    <cellStyle name="标题 7 15" xfId="2461"/>
    <cellStyle name="20% - 强调文字颜色 4 14 2" xfId="2462"/>
    <cellStyle name="标题 4 2 2 2 11" xfId="2463"/>
    <cellStyle name="40% - 强调文字颜色 5 18 2" xfId="2464"/>
    <cellStyle name="20% - 强调文字颜色 4 17 2" xfId="2465"/>
    <cellStyle name="40% - 强调文字颜色 5 19" xfId="2466"/>
    <cellStyle name="20% - 强调文字颜色 5 3 3 8 2" xfId="2467"/>
    <cellStyle name="20% - 强调文字颜色 4 18" xfId="2468"/>
    <cellStyle name="常规 12 5 2 11" xfId="2469"/>
    <cellStyle name="40% - 强调文字颜色 5 19 2" xfId="2470"/>
    <cellStyle name="20% - 强调文字颜色 4 18 2" xfId="2471"/>
    <cellStyle name="20% - 强调文字颜色 4 19" xfId="2472"/>
    <cellStyle name="20% - 强调文字颜色 4 19 2" xfId="2473"/>
    <cellStyle name="20% - 强调文字颜色 4 2" xfId="2474"/>
    <cellStyle name="20% - 强调文字颜色 4 2 10 2" xfId="2475"/>
    <cellStyle name="20% - 强调文字颜色 4 2 11 2" xfId="2476"/>
    <cellStyle name="20% - 强调文字颜色 4 2 12" xfId="2477"/>
    <cellStyle name="20% - 强调文字颜色 4 2 12 2" xfId="2478"/>
    <cellStyle name="20% - 强调文字颜色 4 2 13" xfId="2479"/>
    <cellStyle name="警告文本 3 2 2 12" xfId="2480"/>
    <cellStyle name="20% - 强调文字颜色 4 2 13 2" xfId="2481"/>
    <cellStyle name="40% - 强调文字颜色 3 2 3 10" xfId="2482"/>
    <cellStyle name="20% - 强调文字颜色 4 2 14" xfId="2483"/>
    <cellStyle name="40% - 强调文字颜色 3 2 3 10 2" xfId="2484"/>
    <cellStyle name="20% - 强调文字颜色 4 2 14 2" xfId="2485"/>
    <cellStyle name="40% - 强调文字颜色 3 2 3 11" xfId="2486"/>
    <cellStyle name="40% - 强调文字颜色 1 12 2" xfId="2487"/>
    <cellStyle name="20% - 强调文字颜色 4 2 15" xfId="2488"/>
    <cellStyle name="20% - 强调文字颜色 4 2 20" xfId="2489"/>
    <cellStyle name="链接单元格 2 3 2" xfId="2490"/>
    <cellStyle name="40% - 强调文字颜色 3 2 3 12" xfId="2491"/>
    <cellStyle name="20% - 强调文字颜色 4 2 16" xfId="2492"/>
    <cellStyle name="20% - 强调文字颜色 4 2 21" xfId="2493"/>
    <cellStyle name="百分比 7 2 7" xfId="2494"/>
    <cellStyle name="40% - 强调文字颜色 3 2 3 12 2" xfId="2495"/>
    <cellStyle name="输入 2 3 20 9" xfId="2496"/>
    <cellStyle name="20% - 强调文字颜色 4 2 16 2" xfId="2497"/>
    <cellStyle name="20% - 强调文字颜色 4 2 21 2" xfId="2498"/>
    <cellStyle name="链接单元格 2 3 3" xfId="2499"/>
    <cellStyle name="40% - 强调文字颜色 3 2 3 13" xfId="2500"/>
    <cellStyle name="40% - 强调文字颜色 1 2 2 2 3 2" xfId="2501"/>
    <cellStyle name="20% - 强调文字颜色 4 2 17" xfId="2502"/>
    <cellStyle name="20% - 强调文字颜色 4 2 22" xfId="2503"/>
    <cellStyle name="40% - 强调文字颜色 3 2 3 13 2" xfId="2504"/>
    <cellStyle name="20% - 强调文字颜色 4 2 17 2" xfId="2505"/>
    <cellStyle name="链接单元格 2 3 4" xfId="2506"/>
    <cellStyle name="20% - 强调文字颜色 6 4 12 2" xfId="2507"/>
    <cellStyle name="40% - 强调文字颜色 3 2 3 14" xfId="2508"/>
    <cellStyle name="40% - 强调文字颜色 1 3 2 14 2" xfId="2509"/>
    <cellStyle name="20% - 强调文字颜色 4 2 18" xfId="2510"/>
    <cellStyle name="20% - 强调文字颜色 4 2 23" xfId="2511"/>
    <cellStyle name="40% - 强调文字颜色 3 2 3 14 2" xfId="2512"/>
    <cellStyle name="20% - 强调文字颜色 4 2 18 2" xfId="2513"/>
    <cellStyle name="40% - 强调文字颜色 3 2 3 15 2" xfId="2514"/>
    <cellStyle name="20% - 强调文字颜色 4 2 19 2" xfId="2515"/>
    <cellStyle name="40% - 强调文字颜色 5 2 7" xfId="2516"/>
    <cellStyle name="40% - 强调文字颜色 1 2 3 17" xfId="2517"/>
    <cellStyle name="解释性文本 3 2 9" xfId="2518"/>
    <cellStyle name="20% - 强调文字颜色 4 2 2" xfId="2519"/>
    <cellStyle name="20% - 强调文字颜色 4 2 2 10" xfId="2520"/>
    <cellStyle name="20% - 强调文字颜色 4 2 2 10 2" xfId="2521"/>
    <cellStyle name="20% - 强调文字颜色 4 2 2 11" xfId="2522"/>
    <cellStyle name="40% - 强调文字颜色 5 3 3 3 2" xfId="2523"/>
    <cellStyle name="40% - 强调文字颜色 4 3 3 13 2" xfId="2524"/>
    <cellStyle name="常规 2 2 2 21" xfId="2525"/>
    <cellStyle name="常规 2 2 2 16" xfId="2526"/>
    <cellStyle name="20% - 强调文字颜色 4 2 2 11 2" xfId="2527"/>
    <cellStyle name="20% - 强调文字颜色 4 2 2 12" xfId="2528"/>
    <cellStyle name="20% - 强调文字颜色 4 2 2 12 2" xfId="2529"/>
    <cellStyle name="20% - 强调文字颜色 4 2 2 13" xfId="2530"/>
    <cellStyle name="20% - 强调文字颜色 4 2 2 13 2" xfId="2531"/>
    <cellStyle name="40% - 强调文字颜色 5 2 2 13 2" xfId="2532"/>
    <cellStyle name="20% - 强调文字颜色 4 2 2 14" xfId="2533"/>
    <cellStyle name="20% - 强调文字颜色 4 2 2 14 2" xfId="2534"/>
    <cellStyle name="20% - 强调文字颜色 4 2 2 15" xfId="2535"/>
    <cellStyle name="20% - 强调文字颜色 4 2 2 20" xfId="2536"/>
    <cellStyle name="20% - 强调文字颜色 4 2 2 15 2" xfId="2537"/>
    <cellStyle name="20% - 强调文字颜色 4 2 2 20 2" xfId="2538"/>
    <cellStyle name="20% - 强调文字颜色 4 2 2 16" xfId="2539"/>
    <cellStyle name="20% - 强调文字颜色 4 2 2 21" xfId="2540"/>
    <cellStyle name="常规 2 2 3 21" xfId="2541"/>
    <cellStyle name="常规 2 2 3 16" xfId="2542"/>
    <cellStyle name="20% - 强调文字颜色 4 2 2 16 2" xfId="2543"/>
    <cellStyle name="常规 9 10 6" xfId="2544"/>
    <cellStyle name="20% - 强调文字颜色 5 4 2" xfId="2545"/>
    <cellStyle name="20% - 强调文字颜色 4 2 2 2 10" xfId="2546"/>
    <cellStyle name="解释性文本 3 13" xfId="2547"/>
    <cellStyle name="20% - 强调文字颜色 5 4 2 2" xfId="2548"/>
    <cellStyle name="20% - 强调文字颜色 4 2 2 2 10 2" xfId="2549"/>
    <cellStyle name="常规 9 10 7" xfId="2550"/>
    <cellStyle name="20% - 强调文字颜色 5 4 3" xfId="2551"/>
    <cellStyle name="20% - 强调文字颜色 4 2 2 2 11" xfId="2552"/>
    <cellStyle name="20% - 强调文字颜色 5 3 2 17 2" xfId="2553"/>
    <cellStyle name="20% - 强调文字颜色 5 4 3 2" xfId="2554"/>
    <cellStyle name="60% - 强调文字颜色 5 2 2 9" xfId="2555"/>
    <cellStyle name="20% - 强调文字颜色 4 2 2 2 11 2" xfId="2556"/>
    <cellStyle name="40% - 强调文字颜色 5 4 8 2" xfId="2557"/>
    <cellStyle name="常规 9 10 8" xfId="2558"/>
    <cellStyle name="20% - 强调文字颜色 5 4 4" xfId="2559"/>
    <cellStyle name="样式 1 6 5" xfId="2560"/>
    <cellStyle name="20% - 强调文字颜色 4 4 3 2" xfId="2561"/>
    <cellStyle name="20% - 强调文字颜色 4 2 2 2 12" xfId="2562"/>
    <cellStyle name="20% - 强调文字颜色 5 4 4 2" xfId="2563"/>
    <cellStyle name="60% - 强调文字颜色 5 2 3 9" xfId="2564"/>
    <cellStyle name="20% - 强调文字颜色 4 2 2 2 12 2" xfId="2565"/>
    <cellStyle name="常规 9 10 9" xfId="2566"/>
    <cellStyle name="60% - 强调文字颜色 5 3 2 2 13 2" xfId="2567"/>
    <cellStyle name="20% - 强调文字颜色 5 4 5" xfId="2568"/>
    <cellStyle name="20% - 强调文字颜色 4 2 2 2 13" xfId="2569"/>
    <cellStyle name="输入 3 24" xfId="2570"/>
    <cellStyle name="输入 3 19" xfId="2571"/>
    <cellStyle name="20% - 强调文字颜色 5 4 5 2" xfId="2572"/>
    <cellStyle name="20% - 强调文字颜色 4 2 2 2 13 2" xfId="2573"/>
    <cellStyle name="解释性文本 3 2" xfId="2574"/>
    <cellStyle name="40% - 强调文字颜色 2 3 2 4 2" xfId="2575"/>
    <cellStyle name="20% - 强调文字颜色 5 4 6" xfId="2576"/>
    <cellStyle name="20% - 强调文字颜色 4 2 2 2 14" xfId="2577"/>
    <cellStyle name="40% - 强调文字颜色 1 2 3 10" xfId="2578"/>
    <cellStyle name="解释性文本 2 2 2 9" xfId="2579"/>
    <cellStyle name="20% - 强调文字颜色 5 4 6 2" xfId="2580"/>
    <cellStyle name="20% - 强调文字颜色 4 2 2 2 14 2" xfId="2581"/>
    <cellStyle name="样式 1 6 8" xfId="2582"/>
    <cellStyle name="40% - 强调文字颜色 5 2 3 11 2" xfId="2583"/>
    <cellStyle name="20% - 强调文字颜色 5 4 7" xfId="2584"/>
    <cellStyle name="常规 11 5 2" xfId="2585"/>
    <cellStyle name="20% - 强调文字颜色 4 2 2 2 15" xfId="2586"/>
    <cellStyle name="解释性文本 4 13" xfId="2587"/>
    <cellStyle name="20% - 强调文字颜色 5 4 7 2" xfId="2588"/>
    <cellStyle name="常规 11 5 2 2" xfId="2589"/>
    <cellStyle name="20% - 强调文字颜色 4 2 2 2 15 2" xfId="2590"/>
    <cellStyle name="20% - 强调文字颜色 5 4 8" xfId="2591"/>
    <cellStyle name="常规 11 5 3" xfId="2592"/>
    <cellStyle name="常规 11 5 2 10" xfId="2593"/>
    <cellStyle name="20% - 强调文字颜色 4 2 2 2 16" xfId="2594"/>
    <cellStyle name="40% - 强调文字颜色 1 2 2 14" xfId="2595"/>
    <cellStyle name="20% - 强调文字颜色 5 4 12" xfId="2596"/>
    <cellStyle name="20% - 强调文字颜色 4 2 2 2 4 2" xfId="2597"/>
    <cellStyle name="强调文字颜色 1 3 3 17" xfId="2598"/>
    <cellStyle name="20% - 强调文字颜色 4 2 2 2 5" xfId="2599"/>
    <cellStyle name="20% - 强调文字颜色 4 2 2 2 5 2" xfId="2600"/>
    <cellStyle name="强调文字颜色 1 3 3 18" xfId="2601"/>
    <cellStyle name="20% - 强调文字颜色 4 2 2 2 6" xfId="2602"/>
    <cellStyle name="常规 6 7 11" xfId="2603"/>
    <cellStyle name="20% - 强调文字颜色 4 2 2 2 6 2" xfId="2604"/>
    <cellStyle name="20% - 强调文字颜色 4 4 10 2" xfId="2605"/>
    <cellStyle name="20% - 强调文字颜色 4 2 2 2 7 2" xfId="2606"/>
    <cellStyle name="20% - 强调文字颜色 4 4 11 2" xfId="2607"/>
    <cellStyle name="20% - 强调文字颜色 4 2 2 2 8 2" xfId="2608"/>
    <cellStyle name="20% - 强调文字颜色 4 4 12" xfId="2609"/>
    <cellStyle name="20% - 强调文字颜色 4 2 2 2 9" xfId="2610"/>
    <cellStyle name="20% - 强调文字颜色 4 2 2 2 9 2" xfId="2611"/>
    <cellStyle name="40% - 强调文字颜色 5 2 4" xfId="2612"/>
    <cellStyle name="20% - 强调文字颜色 4 4 12 2" xfId="2613"/>
    <cellStyle name="40% - 强调文字颜色 1 2 3 14" xfId="2614"/>
    <cellStyle name="40% - 强调文字颜色 4 3 2 2 14" xfId="2615"/>
    <cellStyle name="常规 3 10 7" xfId="2616"/>
    <cellStyle name="20% - 强调文字颜色 4 2 2_庄墓预算（定稿）2改" xfId="2617"/>
    <cellStyle name="40% - 强调文字颜色 5 2 8" xfId="2618"/>
    <cellStyle name="40% - 强调文字颜色 1 2 3 18" xfId="2619"/>
    <cellStyle name="20% - 强调文字颜色 4 2 3" xfId="2620"/>
    <cellStyle name="千位分隔 13 10 4" xfId="2621"/>
    <cellStyle name="20% - 强调文字颜色 4 2 3 10" xfId="2622"/>
    <cellStyle name="20% - 强调文字颜色 4 2 3 10 2" xfId="2623"/>
    <cellStyle name="千位分隔 13 10 5" xfId="2624"/>
    <cellStyle name="20% - 强调文字颜色 4 2 3 11" xfId="2625"/>
    <cellStyle name="40% - 强调文字颜色 5 3 3 8 2" xfId="2626"/>
    <cellStyle name="40% - 强调文字颜色 4 3 3 18 2" xfId="2627"/>
    <cellStyle name="常规 2 3 2 16" xfId="2628"/>
    <cellStyle name="20% - 强调文字颜色 4 2 3 11 2" xfId="2629"/>
    <cellStyle name="千位分隔 13 10 6" xfId="2630"/>
    <cellStyle name="20% - 强调文字颜色 4 2 3 12" xfId="2631"/>
    <cellStyle name="20% - 强调文字颜色 4 2 3 12 2" xfId="2632"/>
    <cellStyle name="千位分隔 13 10 7" xfId="2633"/>
    <cellStyle name="20% - 强调文字颜色 4 2 3 13" xfId="2634"/>
    <cellStyle name="20% - 强调文字颜色 4 2 3 13 2" xfId="2635"/>
    <cellStyle name="40% - 强调文字颜色 5 2 2 18 2" xfId="2636"/>
    <cellStyle name="千位分隔 13 10 8" xfId="2637"/>
    <cellStyle name="20% - 强调文字颜色 4 2 3 14" xfId="2638"/>
    <cellStyle name="40% - 强调文字颜色 5 2 3" xfId="2639"/>
    <cellStyle name="20% - 强调文字颜色 4 2 3 14 2" xfId="2640"/>
    <cellStyle name="40% - 强调文字颜色 1 2 3 13" xfId="2641"/>
    <cellStyle name="千位分隔 13 10 9" xfId="2642"/>
    <cellStyle name="20% - 强调文字颜色 4 2 3 15" xfId="2643"/>
    <cellStyle name="20% - 强调文字颜色 4 2 3 20" xfId="2644"/>
    <cellStyle name="常规 11 6 11" xfId="2645"/>
    <cellStyle name="40% - 强调文字颜色 5 3 3" xfId="2646"/>
    <cellStyle name="60% - 强调文字颜色 6 3 8" xfId="2647"/>
    <cellStyle name="20% - 强调文字颜色 6 3 2_庄墓预算（定稿）2改" xfId="2648"/>
    <cellStyle name="20% - 强调文字颜色 4 2 3 15 2" xfId="2649"/>
    <cellStyle name="20% - 强调文字颜色 4 2 3 16" xfId="2650"/>
    <cellStyle name="常规 6 8 10" xfId="2651"/>
    <cellStyle name="40% - 强调文字颜色 5 4 3" xfId="2652"/>
    <cellStyle name="常规 2 3 3 16" xfId="2653"/>
    <cellStyle name="20% - 强调文字颜色 4 2 3 16 2" xfId="2654"/>
    <cellStyle name="40% - 强调文字颜色 5 5 3" xfId="2655"/>
    <cellStyle name="20% - 强调文字颜色 4 2 3 17 2" xfId="2656"/>
    <cellStyle name="链接单元格 12 10" xfId="2657"/>
    <cellStyle name="20% - 强调文字颜色 4 2 3 18" xfId="2658"/>
    <cellStyle name="20% - 强调文字颜色 4 2 3 18 2" xfId="2659"/>
    <cellStyle name="链接单元格 12 11" xfId="2660"/>
    <cellStyle name="20% - 强调文字颜色 4 2 3 19" xfId="2661"/>
    <cellStyle name="20% - 强调文字颜色 4 2 3 19 2" xfId="2662"/>
    <cellStyle name="常规 7 4 2 3" xfId="2663"/>
    <cellStyle name="60% - 强调文字颜色 4 2 2 2 12 2" xfId="2664"/>
    <cellStyle name="20% - 强调文字颜色 4 2 3 8 2" xfId="2665"/>
    <cellStyle name="警告文本 2 15 4" xfId="2666"/>
    <cellStyle name="60% - 强调文字颜色 4 2 2 2 13" xfId="2667"/>
    <cellStyle name="20% - 强调文字颜色 4 2 3 9" xfId="2668"/>
    <cellStyle name="60% - 强调文字颜色 4 2 2 2 13 2" xfId="2669"/>
    <cellStyle name="20% - 强调文字颜色 4 2 3 9 2" xfId="2670"/>
    <cellStyle name="40% - 强调文字颜色 1 2 3 19" xfId="2671"/>
    <cellStyle name="40% - 强调文字颜色 5 3 6 2" xfId="2672"/>
    <cellStyle name="40% - 强调文字颜色 5 2 9" xfId="2673"/>
    <cellStyle name="20% - 强调文字颜色 4 2 4" xfId="2674"/>
    <cellStyle name="40% - 强调文字颜色 5 2 9 2" xfId="2675"/>
    <cellStyle name="40% - 强调文字颜色 1 2 3 19 2" xfId="2676"/>
    <cellStyle name="20% - 强调文字颜色 4 2 4 2" xfId="2677"/>
    <cellStyle name="20% - 强调文字颜色 4 2 5" xfId="2678"/>
    <cellStyle name="20% - 强调文字颜色 4 2 5 2" xfId="2679"/>
    <cellStyle name="20% - 强调文字颜色 4 2 6" xfId="2680"/>
    <cellStyle name="40% - 强调文字颜色 3 3 2 13" xfId="2681"/>
    <cellStyle name="千位分隔 3 20" xfId="2682"/>
    <cellStyle name="千位分隔 3 15" xfId="2683"/>
    <cellStyle name="20% - 强调文字颜色 4 2 6 2" xfId="2684"/>
    <cellStyle name="20% - 强调文字颜色 4 2 7" xfId="2685"/>
    <cellStyle name="20% - 强调文字颜色 4 2 7 2" xfId="2686"/>
    <cellStyle name="40% - 强调文字颜色 1 2 2 2 10 2" xfId="2687"/>
    <cellStyle name="常规 4 10 13" xfId="2688"/>
    <cellStyle name="20% - 强调文字颜色 4 2 8 2" xfId="2689"/>
    <cellStyle name="解释性文本 12 2" xfId="2690"/>
    <cellStyle name="40% - 强调文字颜色 1 2 2 2 11" xfId="2691"/>
    <cellStyle name="40% - 强调文字颜色 2 3 2 17 2" xfId="2692"/>
    <cellStyle name="20% - 强调文字颜色 4 2 9" xfId="2693"/>
    <cellStyle name="40% - 强调文字颜色 1 2 2 2 11 2" xfId="2694"/>
    <cellStyle name="20% - 强调文字颜色 4 2 9 2" xfId="2695"/>
    <cellStyle name="常规 8 4 2 3" xfId="2696"/>
    <cellStyle name="20% - 强调文字颜色 4 3 3 8 2" xfId="2697"/>
    <cellStyle name="千位分隔 14 10 5" xfId="2698"/>
    <cellStyle name="20% - 强调文字颜色 4 3 3 11" xfId="2699"/>
    <cellStyle name="20% - 强调文字颜色 4 2_庄墓预算（定稿）2改" xfId="2700"/>
    <cellStyle name="20% - 强调文字颜色 4 3" xfId="2701"/>
    <cellStyle name="20% - 强调文字颜色 4 3 10 2" xfId="2702"/>
    <cellStyle name="20% - 强调文字颜色 4 3 11 2" xfId="2703"/>
    <cellStyle name="20% - 强调文字颜色 4 3 12" xfId="2704"/>
    <cellStyle name="20% - 强调文字颜色 4 3 12 2" xfId="2705"/>
    <cellStyle name="20% - 强调文字颜色 4 3 13" xfId="2706"/>
    <cellStyle name="20% - 强调文字颜色 4 3 13 2" xfId="2707"/>
    <cellStyle name="20% - 强调文字颜色 4 3 14" xfId="2708"/>
    <cellStyle name="常规 2 2 3 17" xfId="2709"/>
    <cellStyle name="20% - 强调文字颜色 4 3 14 2" xfId="2710"/>
    <cellStyle name="40% - 强调文字颜色 1 17 2" xfId="2711"/>
    <cellStyle name="20% - 强调文字颜色 4 3 15" xfId="2712"/>
    <cellStyle name="20% - 强调文字颜色 4 3 20" xfId="2713"/>
    <cellStyle name="常规 14 2 2 2 10" xfId="2714"/>
    <cellStyle name="20% - 强调文字颜色 4 3 15 2" xfId="2715"/>
    <cellStyle name="20% - 强调文字颜色 4 3 20 2" xfId="2716"/>
    <cellStyle name="20% - 强调文字颜色 4 3 16" xfId="2717"/>
    <cellStyle name="20% - 强调文字颜色 4 3 21" xfId="2718"/>
    <cellStyle name="20% - 强调文字颜色 4 3 16 2" xfId="2719"/>
    <cellStyle name="20% - 强调文字颜色 4 3 21 2" xfId="2720"/>
    <cellStyle name="注释 3 2 5" xfId="2721"/>
    <cellStyle name="常规 9 12 4" xfId="2722"/>
    <cellStyle name="40% - 强调文字颜色 1 2 2 2 8 2" xfId="2723"/>
    <cellStyle name="20% - 强调文字颜色 4 3 17" xfId="2724"/>
    <cellStyle name="20% - 强调文字颜色 4 3 22" xfId="2725"/>
    <cellStyle name="20% - 强调文字颜色 4 3 17 2" xfId="2726"/>
    <cellStyle name="常规 13 2 2 5" xfId="2727"/>
    <cellStyle name="40% - 强调文字颜色 1 3 2 19 2" xfId="2728"/>
    <cellStyle name="20% - 强调文字颜色 4 3 18" xfId="2729"/>
    <cellStyle name="20% - 强调文字颜色 4 3 23" xfId="2730"/>
    <cellStyle name="20% - 强调文字颜色 4 3 18 2" xfId="2731"/>
    <cellStyle name="注释 3 2 7" xfId="2732"/>
    <cellStyle name="常规 9 12 6" xfId="2733"/>
    <cellStyle name="20% - 强调文字颜色 5 6 2" xfId="2734"/>
    <cellStyle name="20% - 强调文字颜色 4 3 19" xfId="2735"/>
    <cellStyle name="常规 2 2 4 17" xfId="2736"/>
    <cellStyle name="20% - 强调文字颜色 4 3 19 2" xfId="2737"/>
    <cellStyle name="常规 11 6 15" xfId="2738"/>
    <cellStyle name="40% - 强调文字颜色 5 3 7" xfId="2739"/>
    <cellStyle name="解释性文本 3 3 9" xfId="2740"/>
    <cellStyle name="20% - 强调文字颜色 4 3 2" xfId="2741"/>
    <cellStyle name="20% - 强调文字颜色 4 3 2 10" xfId="2742"/>
    <cellStyle name="20% - 强调文字颜色 5 3 2 19 2" xfId="2743"/>
    <cellStyle name="20% - 强调文字颜色 4 4 5 2" xfId="2744"/>
    <cellStyle name="常规 13 2 2 8" xfId="2745"/>
    <cellStyle name="20% - 强调文字颜色 4 3 3 3 2" xfId="2746"/>
    <cellStyle name="强调文字颜色 3 2 2 21 10" xfId="2747"/>
    <cellStyle name="20% - 强调文字颜色 4 3 2 11" xfId="2748"/>
    <cellStyle name="常规 3 2 2 21" xfId="2749"/>
    <cellStyle name="常规 3 2 2 16" xfId="2750"/>
    <cellStyle name="常规 2 11 11" xfId="2751"/>
    <cellStyle name="20% - 强调文字颜色 4 3 2 11 2" xfId="2752"/>
    <cellStyle name="强调文字颜色 3 2 2 21 11" xfId="2753"/>
    <cellStyle name="20% - 强调文字颜色 4 3 2 12" xfId="2754"/>
    <cellStyle name="20% - 强调文字颜色 4 3 2 12 2" xfId="2755"/>
    <cellStyle name="解释性文本 5 2" xfId="2756"/>
    <cellStyle name="40% - 强调文字颜色 2 3 2 6 2" xfId="2757"/>
    <cellStyle name="20% - 强调文字颜色 4 3 2 13" xfId="2758"/>
    <cellStyle name="20% - 强调文字颜色 4 3 2 13 2" xfId="2759"/>
    <cellStyle name="40% - 强调文字颜色 5 2 3 13 2" xfId="2760"/>
    <cellStyle name="常规 11 7 2" xfId="2761"/>
    <cellStyle name="20% - 强调文字颜色 4 3 2 14" xfId="2762"/>
    <cellStyle name="常规 11 7 3" xfId="2763"/>
    <cellStyle name="20% - 强调文字颜色 4 3 2 15" xfId="2764"/>
    <cellStyle name="20% - 强调文字颜色 4 3 2 20" xfId="2765"/>
    <cellStyle name="千位分隔 9 2 14" xfId="2766"/>
    <cellStyle name="20% - 强调文字颜色 4 3 2 15 2" xfId="2767"/>
    <cellStyle name="20% - 强调文字颜色 4 3 2 20 2" xfId="2768"/>
    <cellStyle name="常规 11 7 4" xfId="2769"/>
    <cellStyle name="20% - 强调文字颜色 4 3 2 16" xfId="2770"/>
    <cellStyle name="20% - 强调文字颜色 4 3 2 21" xfId="2771"/>
    <cellStyle name="适中 4 16 10" xfId="2772"/>
    <cellStyle name="常规 2 12 11" xfId="2773"/>
    <cellStyle name="20% - 强调文字颜色 4 3 2 16 2" xfId="2774"/>
    <cellStyle name="20% - 强调文字颜色 5 2 2 2 8 2" xfId="2775"/>
    <cellStyle name="常规 11 7 5" xfId="2776"/>
    <cellStyle name="20% - 强调文字颜色 4 3 2 17" xfId="2777"/>
    <cellStyle name="常规 11 7 6" xfId="2778"/>
    <cellStyle name="20% - 强调文字颜色 4 3 2 18" xfId="2779"/>
    <cellStyle name="20% - 强调文字颜色 4 3 2 18 2" xfId="2780"/>
    <cellStyle name="常规 11 7 7" xfId="2781"/>
    <cellStyle name="20% - 强调文字颜色 4 3 2 19" xfId="2782"/>
    <cellStyle name="40% - 强调文字颜色 2 2 2 2 7" xfId="2783"/>
    <cellStyle name="20% - 强调文字颜色 4 3 2 19 2" xfId="2784"/>
    <cellStyle name="40% - 强调文字颜色 5 3 9" xfId="2785"/>
    <cellStyle name="40% - 强调文字颜色 5 3 7 2" xfId="2786"/>
    <cellStyle name="20% - 强调文字颜色 4 3 4" xfId="2787"/>
    <cellStyle name="20% - 强调文字颜色 4 3 2 2" xfId="2788"/>
    <cellStyle name="20% - 强调文字颜色 4 3 2 2 10" xfId="2789"/>
    <cellStyle name="20% - 强调文字颜色 4 3 2 2 10 2" xfId="2790"/>
    <cellStyle name="40% - 强调文字颜色 4 2 3 4 2" xfId="2791"/>
    <cellStyle name="20% - 强调文字颜色 4 3 2 2 11" xfId="2792"/>
    <cellStyle name="20% - 强调文字颜色 4 3 2 2 11 2" xfId="2793"/>
    <cellStyle name="20% - 强调文字颜色 4 3 2 2 12" xfId="2794"/>
    <cellStyle name="20% - 强调文字颜色 4 3 2 2 12 2" xfId="2795"/>
    <cellStyle name="60% - 强调文字颜色 2 2 2 7 2" xfId="2796"/>
    <cellStyle name="20% - 强调文字颜色 4 3 2 2 13" xfId="2797"/>
    <cellStyle name="20% - 强调文字颜色 4 3 2 2 13 2" xfId="2798"/>
    <cellStyle name="20% - 强调文字颜色 4 3 2 2 14" xfId="2799"/>
    <cellStyle name="常规 13 3 10 7" xfId="2800"/>
    <cellStyle name="标题 1 3 4 2 2" xfId="2801"/>
    <cellStyle name="40% - 强调文字颜色 2 3 3 13" xfId="2802"/>
    <cellStyle name="20% - 强调文字颜色 4 3 2 2 14 2" xfId="2803"/>
    <cellStyle name="强调文字颜色 3 6" xfId="2804"/>
    <cellStyle name="40% - 强调文字颜色 5 3 3 11 2" xfId="2805"/>
    <cellStyle name="20% - 强调文字颜色 4 3 2 2 15" xfId="2806"/>
    <cellStyle name="20% - 强调文字颜色 4 3 2 2 15 2" xfId="2807"/>
    <cellStyle name="常规 12 5 2 10" xfId="2808"/>
    <cellStyle name="20% - 强调文字颜色 4 3 2 2 16" xfId="2809"/>
    <cellStyle name="强调文字颜色 6 2 2 2 5" xfId="2810"/>
    <cellStyle name="40% - 强调文字颜色 5 3 9 2" xfId="2811"/>
    <cellStyle name="20% - 强调文字颜色 4 3 4 2" xfId="2812"/>
    <cellStyle name="20% - 强调文字颜色 4 3 2 2 2" xfId="2813"/>
    <cellStyle name="常规 21 9" xfId="2814"/>
    <cellStyle name="常规 16 9" xfId="2815"/>
    <cellStyle name="20% - 强调文字颜色 4 3 4 2 2" xfId="2816"/>
    <cellStyle name="强调文字颜色 2 3 15 4" xfId="2817"/>
    <cellStyle name="20% - 强调文字颜色 4 3 2 2 2 2" xfId="2818"/>
    <cellStyle name="20% - 强调文字颜色 4 3 4 3" xfId="2819"/>
    <cellStyle name="20% - 强调文字颜色 4 3 2 2 3" xfId="2820"/>
    <cellStyle name="常规 22 9" xfId="2821"/>
    <cellStyle name="常规 17 9" xfId="2822"/>
    <cellStyle name="常规 13 3 2 8" xfId="2823"/>
    <cellStyle name="20% - 强调文字颜色 4 3 4 3 2" xfId="2824"/>
    <cellStyle name="20% - 强调文字颜色 4 3 2 2 3 2" xfId="2825"/>
    <cellStyle name="20% - 强调文字颜色 4 3 4 4" xfId="2826"/>
    <cellStyle name="20% - 强调文字颜色 4 3 2 2 4" xfId="2827"/>
    <cellStyle name="40% - 强调文字颜色 6 2 2 14" xfId="2828"/>
    <cellStyle name="20% - 强调文字颜色 4 3 2 2 4 2" xfId="2829"/>
    <cellStyle name="20% - 强调文字颜色 4 3 2 2 5" xfId="2830"/>
    <cellStyle name="20% - 强调文字颜色 4 3 2 2 6 2" xfId="2831"/>
    <cellStyle name="40% - 强调文字颜色 3 3 2 9" xfId="2832"/>
    <cellStyle name="20% - 强调文字颜色 4 3 2 2 7" xfId="2833"/>
    <cellStyle name="20% - 强调文字颜色 4 3 2 2 7 2" xfId="2834"/>
    <cellStyle name="40% - 强调文字颜色 3 3 3 9" xfId="2835"/>
    <cellStyle name="20% - 强调文字颜色 4 3 2 2 8" xfId="2836"/>
    <cellStyle name="20% - 强调文字颜色 4 3 2 2 8 2" xfId="2837"/>
    <cellStyle name="20% - 强调文字颜色 4 3 2 2 9 2" xfId="2838"/>
    <cellStyle name="20% - 强调文字颜色 4 3 5" xfId="2839"/>
    <cellStyle name="20% - 强调文字颜色 4 3 2 3" xfId="2840"/>
    <cellStyle name="注释 3 2 17" xfId="2841"/>
    <cellStyle name="常规 9 12 12" xfId="2842"/>
    <cellStyle name="60% - 强调文字颜色 3 2 2 2 14" xfId="2843"/>
    <cellStyle name="40% - 强调文字颜色 5 3 2 11" xfId="2844"/>
    <cellStyle name="20% - 强调文字颜色 4 3 5 2" xfId="2845"/>
    <cellStyle name="20% - 强调文字颜色 4 3 2 3 2" xfId="2846"/>
    <cellStyle name="20% - 强调文字颜色 4 3 6" xfId="2847"/>
    <cellStyle name="20% - 强调文字颜色 4 3 2 4" xfId="2848"/>
    <cellStyle name="20% - 强调文字颜色 4 3 7" xfId="2849"/>
    <cellStyle name="20% - 强调文字颜色 4 3 2 5" xfId="2850"/>
    <cellStyle name="20% - 强调文字颜色 4 3 7 2" xfId="2851"/>
    <cellStyle name="适中 11" xfId="2852"/>
    <cellStyle name="20% - 强调文字颜色 4 3 2 5 2" xfId="2853"/>
    <cellStyle name="标题 2 3 2 8" xfId="2854"/>
    <cellStyle name="40% - 强调文字颜色 2 2 2 18" xfId="2855"/>
    <cellStyle name="20% - 强调文字颜色 4 3 8 2" xfId="2856"/>
    <cellStyle name="20% - 强调文字颜色 4 3 2 6 2" xfId="2857"/>
    <cellStyle name="40% - 强调文字颜色 2 3 2 18 2" xfId="2858"/>
    <cellStyle name="20% - 强调文字颜色 4 3 9" xfId="2859"/>
    <cellStyle name="20% - 强调文字颜色 4 3 2 7" xfId="2860"/>
    <cellStyle name="20% - 强调文字颜色 4 3 9 2" xfId="2861"/>
    <cellStyle name="强调文字颜色 5 2 15 10" xfId="2862"/>
    <cellStyle name="计算 2 5" xfId="2863"/>
    <cellStyle name="20% - 强调文字颜色 4 3 2 7 2" xfId="2864"/>
    <cellStyle name="40% - 强调文字颜色 1 2 2 8 2" xfId="2865"/>
    <cellStyle name="20% - 强调文字颜色 4 3 2 8" xfId="2866"/>
    <cellStyle name="注释 3 3 17" xfId="2867"/>
    <cellStyle name="40% - 强调文字颜色 5 3 3 11" xfId="2868"/>
    <cellStyle name="计算 3 5" xfId="2869"/>
    <cellStyle name="常规 8 3 2 3" xfId="2870"/>
    <cellStyle name="20% - 强调文字颜色 4 3 2 8 2" xfId="2871"/>
    <cellStyle name="20% - 强调文字颜色 6 3 2 18 2" xfId="2872"/>
    <cellStyle name="20% - 强调文字颜色 4 3 2 9" xfId="2873"/>
    <cellStyle name="40% - 强调文字颜色 1 2 3 10 2" xfId="2874"/>
    <cellStyle name="60% - 强调文字颜色 6 2 5 2" xfId="2875"/>
    <cellStyle name="20% - 强调文字颜色 4 3 2_庄墓预算（定稿）2改" xfId="2876"/>
    <cellStyle name="常规 11 6 16" xfId="2877"/>
    <cellStyle name="40% - 强调文字颜色 5 3 8" xfId="2878"/>
    <cellStyle name="20% - 强调文字颜色 4 3 3" xfId="2879"/>
    <cellStyle name="千位分隔 14 10 4" xfId="2880"/>
    <cellStyle name="20% - 强调文字颜色 4 3 3 10" xfId="2881"/>
    <cellStyle name="标题 2 3 3 3" xfId="2882"/>
    <cellStyle name="20% - 强调文字颜色 4 3 3 10 2" xfId="2883"/>
    <cellStyle name="常规 3 3 2 21" xfId="2884"/>
    <cellStyle name="常规 3 3 2 16" xfId="2885"/>
    <cellStyle name="标题 2 3 4 3" xfId="2886"/>
    <cellStyle name="20% - 强调文字颜色 4 3 3 11 2" xfId="2887"/>
    <cellStyle name="千位分隔 14 10 6" xfId="2888"/>
    <cellStyle name="20% - 强调文字颜色 4 3 3 12" xfId="2889"/>
    <cellStyle name="20% - 强调文字颜色 4 3 3 12 2" xfId="2890"/>
    <cellStyle name="千位分隔 14 10 7" xfId="2891"/>
    <cellStyle name="20% - 强调文字颜色 4 3 3 13" xfId="2892"/>
    <cellStyle name="20% - 强调文字颜色 4 3 3 13 2" xfId="2893"/>
    <cellStyle name="60% - 强调文字颜色 2 2 2 2 3" xfId="2894"/>
    <cellStyle name="40% - 强调文字颜色 5 2 3 18 2" xfId="2895"/>
    <cellStyle name="千位分隔 14 10 8" xfId="2896"/>
    <cellStyle name="20% - 强调文字颜色 4 3 3 14" xfId="2897"/>
    <cellStyle name="20% - 强调文字颜色 4 3 3 14 2" xfId="2898"/>
    <cellStyle name="40% - 强调文字颜色 2 2 3 13" xfId="2899"/>
    <cellStyle name="千位分隔 14 10 9" xfId="2900"/>
    <cellStyle name="20% - 强调文字颜色 4 3 3 15" xfId="2901"/>
    <cellStyle name="20% - 强调文字颜色 4 3 3 20" xfId="2902"/>
    <cellStyle name="20% - 强调文字颜色 4 3 3 15 2" xfId="2903"/>
    <cellStyle name="20% - 强调文字颜色 4 3 3 16" xfId="2904"/>
    <cellStyle name="20% - 强调文字颜色 4 3 3 16 2" xfId="2905"/>
    <cellStyle name="20% - 强调文字颜色 4 3 3 17 2" xfId="2906"/>
    <cellStyle name="20% - 强调文字颜色 4 3 3 18" xfId="2907"/>
    <cellStyle name="20% - 强调文字颜色 4 3 3 18 2" xfId="2908"/>
    <cellStyle name="20% - 强调文字颜色 4 3 3 19" xfId="2909"/>
    <cellStyle name="40% - 强调文字颜色 5 4 9" xfId="2910"/>
    <cellStyle name="40% - 强调文字颜色 5 3 8 2" xfId="2911"/>
    <cellStyle name="20% - 强调文字颜色 4 4 4" xfId="2912"/>
    <cellStyle name="20% - 强调文字颜色 4 3 3 2" xfId="2913"/>
    <cellStyle name="40% - 强调文字颜色 5 4 9 2" xfId="2914"/>
    <cellStyle name="20% - 强调文字颜色 4 4 4 2" xfId="2915"/>
    <cellStyle name="常规 20 2 2 10" xfId="2916"/>
    <cellStyle name="20% - 强调文字颜色 4 3 3 2 2" xfId="2917"/>
    <cellStyle name="20% - 强调文字颜色 4 4 5" xfId="2918"/>
    <cellStyle name="20% - 强调文字颜色 4 3 3 3" xfId="2919"/>
    <cellStyle name="20% - 强调文字颜色 4 4 6" xfId="2920"/>
    <cellStyle name="20% - 强调文字颜色 4 3 3 4" xfId="2921"/>
    <cellStyle name="20% - 强调文字颜色 4 4 6 2" xfId="2922"/>
    <cellStyle name="常规 13 2 3 8" xfId="2923"/>
    <cellStyle name="20% - 强调文字颜色 4 3 3 4 2" xfId="2924"/>
    <cellStyle name="20% - 强调文字颜色 4 4 7" xfId="2925"/>
    <cellStyle name="20% - 强调文字颜色 4 3 3 5" xfId="2926"/>
    <cellStyle name="20% - 强调文字颜色 4 3 3 5 2" xfId="2927"/>
    <cellStyle name="40% - 强调文字颜色 4 2 2 16" xfId="2928"/>
    <cellStyle name="40% - 强调文字颜色 4 2 2 21" xfId="2929"/>
    <cellStyle name="20% - 强调文字颜色 4 4 7 2" xfId="2930"/>
    <cellStyle name="40% - 强调文字颜色 2 3 2 19 2" xfId="2931"/>
    <cellStyle name="20% - 强调文字颜色 4 4 9" xfId="2932"/>
    <cellStyle name="20% - 强调文字颜色 4 3 3 7" xfId="2933"/>
    <cellStyle name="链接单元格 2 12" xfId="2934"/>
    <cellStyle name="40% - 强调文字颜色 3 2 3 9" xfId="2935"/>
    <cellStyle name="20% - 强调文字颜色 4 4 9 2" xfId="2936"/>
    <cellStyle name="常规 20 2 3 10" xfId="2937"/>
    <cellStyle name="20% - 强调文字颜色 4 3 3 7 2" xfId="2938"/>
    <cellStyle name="40% - 强调文字颜色 1 2 2 9 2" xfId="2939"/>
    <cellStyle name="20% - 强调文字颜色 4 3 3 8" xfId="2940"/>
    <cellStyle name="20% - 强调文字颜色 6 3 2 19 2" xfId="2941"/>
    <cellStyle name="常规 2 2 2 2" xfId="2942"/>
    <cellStyle name="20% - 强调文字颜色 4 3 3 9" xfId="2943"/>
    <cellStyle name="常规 2 2 2 2 2" xfId="2944"/>
    <cellStyle name="20% - 强调文字颜色 4 3 3 9 2" xfId="2945"/>
    <cellStyle name="40% - 强调文字颜色 2 2 18 2" xfId="2946"/>
    <cellStyle name="20% - 强调文字颜色 4 3_庄墓预算（定稿）2改" xfId="2947"/>
    <cellStyle name="20% - 强调文字颜色 4 4" xfId="2948"/>
    <cellStyle name="20% - 强调文字颜色 4 4 13" xfId="2949"/>
    <cellStyle name="常规 11 6 12" xfId="2950"/>
    <cellStyle name="40% - 强调文字颜色 5 3 4" xfId="2951"/>
    <cellStyle name="20% - 强调文字颜色 4 4 13 2" xfId="2952"/>
    <cellStyle name="40% - 强调文字颜色 3 2 4 2" xfId="2953"/>
    <cellStyle name="20% - 强调文字颜色 4 4 14" xfId="2954"/>
    <cellStyle name="常规 6 8 11" xfId="2955"/>
    <cellStyle name="40% - 强调文字颜色 5 4 4" xfId="2956"/>
    <cellStyle name="20% - 强调文字颜色 4 4 14 2" xfId="2957"/>
    <cellStyle name="20% - 强调文字颜色 4 4 15" xfId="2958"/>
    <cellStyle name="20% - 强调文字颜色 4 4 15 2" xfId="2959"/>
    <cellStyle name="20% - 强调文字颜色 4 4 16" xfId="2960"/>
    <cellStyle name="常规 6 8 14" xfId="2961"/>
    <cellStyle name="40% - 强调文字颜色 5 4 7" xfId="2962"/>
    <cellStyle name="20% - 强调文字颜色 4 4 2" xfId="2963"/>
    <cellStyle name="40% - 强调文字颜色 5 4 7 2" xfId="2964"/>
    <cellStyle name="20% - 强调文字颜色 5 3 4" xfId="2965"/>
    <cellStyle name="20% - 强调文字颜色 4 4 2 2" xfId="2966"/>
    <cellStyle name="常规 6 8 15" xfId="2967"/>
    <cellStyle name="40% - 强调文字颜色 5 4 8" xfId="2968"/>
    <cellStyle name="20% - 强调文字颜色 4 4 3" xfId="2969"/>
    <cellStyle name="百分比 11 2 8 2" xfId="2970"/>
    <cellStyle name="20% - 强调文字颜色 4 5" xfId="2971"/>
    <cellStyle name="20% - 强调文字颜色 4 5 2" xfId="2972"/>
    <cellStyle name="20% - 强调文字颜色 4 5 3" xfId="2973"/>
    <cellStyle name="20% - 强调文字颜色 4 6" xfId="2974"/>
    <cellStyle name="注释 2 2 7" xfId="2975"/>
    <cellStyle name="常规 13 2 2 10" xfId="2976"/>
    <cellStyle name="20% - 强调文字颜色 4 6 2" xfId="2977"/>
    <cellStyle name="20% - 强调文字颜色 4 7" xfId="2978"/>
    <cellStyle name="20% - 强调文字颜色 4 8" xfId="2979"/>
    <cellStyle name="20% - 强调文字颜色 4 8 2" xfId="2980"/>
    <cellStyle name="标题 2 3 2 6" xfId="2981"/>
    <cellStyle name="20% - 强调文字颜色 4 9 2" xfId="2982"/>
    <cellStyle name="40% - 强调文字颜色 2 2 2 16" xfId="2983"/>
    <cellStyle name="40% - 强调文字颜色 2 2 2 21" xfId="2984"/>
    <cellStyle name="40% - 强调文字颜色 6 11" xfId="2985"/>
    <cellStyle name="常规 11 14" xfId="2986"/>
    <cellStyle name="40% - 强调文字颜色 3 3 2 2 13 2" xfId="2987"/>
    <cellStyle name="20% - 强调文字颜色 5 10" xfId="2988"/>
    <cellStyle name="40% - 强调文字颜色 6 11 2" xfId="2989"/>
    <cellStyle name="20% - 强调文字颜色 5 10 2" xfId="2990"/>
    <cellStyle name="40% - 强调文字颜色 6 12" xfId="2991"/>
    <cellStyle name="20% - 强调文字颜色 5 11" xfId="2992"/>
    <cellStyle name="40% - 强调文字颜色 6 12 2" xfId="2993"/>
    <cellStyle name="强调文字颜色 2 3 2 2 13" xfId="2994"/>
    <cellStyle name="强调文字颜色 1 12 10" xfId="2995"/>
    <cellStyle name="20% - 强调文字颜色 5 11 2" xfId="2996"/>
    <cellStyle name="40% - 强调文字颜色 6 13" xfId="2997"/>
    <cellStyle name="20% - 强调文字颜色 5 12" xfId="2998"/>
    <cellStyle name="40% - 强调文字颜色 6 13 2" xfId="2999"/>
    <cellStyle name="20% - 强调文字颜色 5 12 2" xfId="3000"/>
    <cellStyle name="40% - 强调文字颜色 6 14" xfId="3001"/>
    <cellStyle name="20% - 强调文字颜色 5 13" xfId="3002"/>
    <cellStyle name="40% - 强调文字颜色 6 14 2" xfId="3003"/>
    <cellStyle name="20% - 强调文字颜色 5 13 2" xfId="3004"/>
    <cellStyle name="40% - 强调文字颜色 1 2 2 2 6" xfId="3005"/>
    <cellStyle name="40% - 强调文字颜色 6 20 2" xfId="3006"/>
    <cellStyle name="40% - 强调文字颜色 6 15 2" xfId="3007"/>
    <cellStyle name="20% - 强调文字颜色 5 14 2" xfId="3008"/>
    <cellStyle name="40% - 强调文字颜色 6 16 2" xfId="3009"/>
    <cellStyle name="20% - 强调文字颜色 5 15 2" xfId="3010"/>
    <cellStyle name="20% - 强调文字颜色 5 20 2" xfId="3011"/>
    <cellStyle name="40% - 强调文字颜色 6 22" xfId="3012"/>
    <cellStyle name="40% - 强调文字颜色 6 17" xfId="3013"/>
    <cellStyle name="常规 14 2 2" xfId="3014"/>
    <cellStyle name="标题 1 3 3 10 2" xfId="3015"/>
    <cellStyle name="20% - 强调文字颜色 5 16" xfId="3016"/>
    <cellStyle name="20% - 强调文字颜色 5 21" xfId="3017"/>
    <cellStyle name="常规 20 2 2 2 7" xfId="3018"/>
    <cellStyle name="40% - 强调文字颜色 6 17 2" xfId="3019"/>
    <cellStyle name="计算 2 2 2 14" xfId="3020"/>
    <cellStyle name="常规 14 2 2 2" xfId="3021"/>
    <cellStyle name="20% - 强调文字颜色 5 16 2" xfId="3022"/>
    <cellStyle name="40% - 强调文字颜色 6 18" xfId="3023"/>
    <cellStyle name="常规 14 2 3" xfId="3024"/>
    <cellStyle name="20% - 强调文字颜色 5 17" xfId="3025"/>
    <cellStyle name="20% - 强调文字颜色 5 22" xfId="3026"/>
    <cellStyle name="40% - 强调文字颜色 6 18 2" xfId="3027"/>
    <cellStyle name="常规 14 2 3 2" xfId="3028"/>
    <cellStyle name="20% - 强调文字颜色 5 17 2" xfId="3029"/>
    <cellStyle name="40% - 强调文字颜色 6 19" xfId="3030"/>
    <cellStyle name="60% - 强调文字颜色 5 3 3 14 2" xfId="3031"/>
    <cellStyle name="40% - 强调文字颜色 5 2 3 4 2" xfId="3032"/>
    <cellStyle name="常规 14 2 4" xfId="3033"/>
    <cellStyle name="20% - 强调文字颜色 5 18" xfId="3034"/>
    <cellStyle name="40% - 强调文字颜色 6 19 2" xfId="3035"/>
    <cellStyle name="解释性文本 12 7" xfId="3036"/>
    <cellStyle name="40% - 强调文字颜色 1 2 2 2 16" xfId="3037"/>
    <cellStyle name="20% - 强调文字颜色 5 2 2 2 14" xfId="3038"/>
    <cellStyle name="20% - 强调文字颜色 5 18 2" xfId="3039"/>
    <cellStyle name="常规 14 2 5" xfId="3040"/>
    <cellStyle name="20% - 强调文字颜色 5 19" xfId="3041"/>
    <cellStyle name="60% - 强调文字颜色 4 2 10 2" xfId="3042"/>
    <cellStyle name="40% - 强调文字颜色 4 2 2 3" xfId="3043"/>
    <cellStyle name="20% - 强调文字颜色 5 19 2" xfId="3044"/>
    <cellStyle name="20% - 强调文字颜色 5 2 10" xfId="3045"/>
    <cellStyle name="20% - 强调文字颜色 5 2 10 2" xfId="3046"/>
    <cellStyle name="40% - 强调文字颜色 5 2 2 2 6 2" xfId="3047"/>
    <cellStyle name="20% - 强调文字颜色 5 2 11" xfId="3048"/>
    <cellStyle name="20% - 强调文字颜色 5 2 11 2" xfId="3049"/>
    <cellStyle name="20% - 强调文字颜色 5 2 12" xfId="3050"/>
    <cellStyle name="汇总 3 2 20" xfId="3051"/>
    <cellStyle name="汇总 3 2 15" xfId="3052"/>
    <cellStyle name="常规 11 2 2 3" xfId="3053"/>
    <cellStyle name="20% - 强调文字颜色 5 2 12 2" xfId="3054"/>
    <cellStyle name="常规 11 2 3 10" xfId="3055"/>
    <cellStyle name="20% - 强调文字颜色 5 2 13" xfId="3056"/>
    <cellStyle name="千位分隔 8 2 15" xfId="3057"/>
    <cellStyle name="常规 11 2 3 3" xfId="3058"/>
    <cellStyle name="20% - 强调文字颜色 5 2 13 2" xfId="3059"/>
    <cellStyle name="货币 4 9" xfId="3060"/>
    <cellStyle name="常规 14 3 10 4" xfId="3061"/>
    <cellStyle name="40% - 强调文字颜色 3 3 3 10" xfId="3062"/>
    <cellStyle name="常规 11 2 3 11" xfId="3063"/>
    <cellStyle name="20% - 强调文字颜色 5 2 14" xfId="3064"/>
    <cellStyle name="40% - 强调文字颜色 3 3 3 10 2" xfId="3065"/>
    <cellStyle name="20% - 强调文字颜色 5 2 14 2" xfId="3066"/>
    <cellStyle name="常规 14 3 10 6" xfId="3067"/>
    <cellStyle name="40% - 强调文字颜色 3 3 3 12" xfId="3068"/>
    <cellStyle name="常规 11 2 3 13" xfId="3069"/>
    <cellStyle name="20% - 强调文字颜色 5 2 16" xfId="3070"/>
    <cellStyle name="20% - 强调文字颜色 5 2 21" xfId="3071"/>
    <cellStyle name="40% - 强调文字颜色 3 3 3 12 2" xfId="3072"/>
    <cellStyle name="40% - 强调文字颜色 1 2 3 4" xfId="3073"/>
    <cellStyle name="20% - 强调文字颜色 5 2 16 2" xfId="3074"/>
    <cellStyle name="20% - 强调文字颜色 5 2 21 2" xfId="3075"/>
    <cellStyle name="40% - 强调文字颜色 3 3 3 13 2" xfId="3076"/>
    <cellStyle name="汇总 3 3 15" xfId="3077"/>
    <cellStyle name="60% - 强调文字颜色 3 2 2 2 8" xfId="3078"/>
    <cellStyle name="20% - 强调文字颜色 5 2 17 2" xfId="3079"/>
    <cellStyle name="40% - 强调文字颜色 3 3 3 14 2" xfId="3080"/>
    <cellStyle name="20% - 强调文字颜色 5 2 18 2" xfId="3081"/>
    <cellStyle name="标题 1 2 15" xfId="3082"/>
    <cellStyle name="40% - 强调文字颜色 3 3 3 15 2" xfId="3083"/>
    <cellStyle name="20% - 强调文字颜色 5 2 19 2" xfId="3084"/>
    <cellStyle name="20% - 强调文字颜色 5 2 2" xfId="3085"/>
    <cellStyle name="20% - 强调文字颜色 5 2 2 10" xfId="3086"/>
    <cellStyle name="20% - 强调文字颜色 5 2 2 10 2" xfId="3087"/>
    <cellStyle name="20% - 强调文字颜色 5 2 2 11" xfId="3088"/>
    <cellStyle name="20% - 强调文字颜色 5 2 2 11 2" xfId="3089"/>
    <cellStyle name="20% - 强调文字颜色 5 2 2 12" xfId="3090"/>
    <cellStyle name="20% - 强调文字颜色 5 2 2 13" xfId="3091"/>
    <cellStyle name="20% - 强调文字颜色 5 2 2 13 2" xfId="3092"/>
    <cellStyle name="强调文字颜色 1 2 15 9" xfId="3093"/>
    <cellStyle name="40% - 强调文字颜色 5 3 2 13 2" xfId="3094"/>
    <cellStyle name="20% - 强调文字颜色 5 2 2 14" xfId="3095"/>
    <cellStyle name="40% - 强调文字颜色 2 2 3 16" xfId="3096"/>
    <cellStyle name="20% - 强调文字颜色 5 2 2 14 2" xfId="3097"/>
    <cellStyle name="20% - 强调文字颜色 5 2 2 15" xfId="3098"/>
    <cellStyle name="20% - 强调文字颜色 5 2 2 20" xfId="3099"/>
    <cellStyle name="20% - 强调文字颜色 5 2 2 15 2" xfId="3100"/>
    <cellStyle name="20% - 强调文字颜色 5 2 2 20 2" xfId="3101"/>
    <cellStyle name="20% - 强调文字颜色 5 2 2 16" xfId="3102"/>
    <cellStyle name="20% - 强调文字颜色 5 2 2 21" xfId="3103"/>
    <cellStyle name="20% - 强调文字颜色 5 2 2 16 2" xfId="3104"/>
    <cellStyle name="20% - 强调文字颜色 5 2 2 17" xfId="3105"/>
    <cellStyle name="20% - 强调文字颜色 6 2 3 2" xfId="3106"/>
    <cellStyle name="常规 37 11" xfId="3107"/>
    <cellStyle name="20% - 强调文字颜色 5 2 2 17 2" xfId="3108"/>
    <cellStyle name="20% - 强调文字颜色 6 2 3 2 2" xfId="3109"/>
    <cellStyle name="20% - 强调文字颜色 5 2 2 18" xfId="3110"/>
    <cellStyle name="20% - 强调文字颜色 6 2 3 3" xfId="3111"/>
    <cellStyle name="计算 4 16 6" xfId="3112"/>
    <cellStyle name="20% - 强调文字颜色 5 2 2 18 2" xfId="3113"/>
    <cellStyle name="20% - 强调文字颜色 6 2 3 3 2" xfId="3114"/>
    <cellStyle name="20% - 强调文字颜色 5 2 2 19" xfId="3115"/>
    <cellStyle name="20% - 强调文字颜色 6 2 3 4" xfId="3116"/>
    <cellStyle name="40% - 强调文字颜色 2 7" xfId="3117"/>
    <cellStyle name="常规 12 12 11" xfId="3118"/>
    <cellStyle name="20% - 强调文字颜色 5 2 2 2" xfId="3119"/>
    <cellStyle name="40% - 强调文字颜色 1 2 2 7 2" xfId="3120"/>
    <cellStyle name="解释性文本 12 3" xfId="3121"/>
    <cellStyle name="40% - 强调文字颜色 1 2 2 2 12" xfId="3122"/>
    <cellStyle name="常规 29 19" xfId="3123"/>
    <cellStyle name="20% - 强调文字颜色 5 2 2 2 10" xfId="3124"/>
    <cellStyle name="60% - 强调文字颜色 6 3 3 11" xfId="3125"/>
    <cellStyle name="40% - 强调文字颜色 6 2 22" xfId="3126"/>
    <cellStyle name="20% - 强调文字颜色 5 2 2 2 10 2" xfId="3127"/>
    <cellStyle name="40% - 强调文字颜色 6 2 17" xfId="3128"/>
    <cellStyle name="40% - 强调文字颜色 1 2 2 2 12 2" xfId="3129"/>
    <cellStyle name="解释性文本 12 4" xfId="3130"/>
    <cellStyle name="40% - 强调文字颜色 1 2 2 2 13" xfId="3131"/>
    <cellStyle name="20% - 强调文字颜色 5 2 2 2 11" xfId="3132"/>
    <cellStyle name="20% - 强调文字颜色 6 3 2 17 2" xfId="3133"/>
    <cellStyle name="解释性文本 12 5" xfId="3134"/>
    <cellStyle name="40% - 强调文字颜色 1 2 2 2 14" xfId="3135"/>
    <cellStyle name="20% - 强调文字颜色 5 2 2 2 12" xfId="3136"/>
    <cellStyle name="40% - 强调文字颜色 1 2 2 2 14 2" xfId="3137"/>
    <cellStyle name="20% - 强调文字颜色 5 2 2 2 12 2" xfId="3138"/>
    <cellStyle name="解释性文本 12 6" xfId="3139"/>
    <cellStyle name="40% - 强调文字颜色 1 2 2 2 15" xfId="3140"/>
    <cellStyle name="20% - 强调文字颜色 5 2 2 2 13" xfId="3141"/>
    <cellStyle name="40% - 强调文字颜色 1 2 2 2 15 2" xfId="3142"/>
    <cellStyle name="20% - 强调文字颜色 5 2 2 2 13 2" xfId="3143"/>
    <cellStyle name="20% - 强调文字颜色 5 2 2 2 14 2" xfId="3144"/>
    <cellStyle name="20% - 强调文字颜色 5 2 2 2 15" xfId="3145"/>
    <cellStyle name="40% - 强调文字颜色 6 3 22" xfId="3146"/>
    <cellStyle name="40% - 强调文字颜色 6 3 17" xfId="3147"/>
    <cellStyle name="20% - 强调文字颜色 5 2 2 2 15 2" xfId="3148"/>
    <cellStyle name="20% - 强调文字颜色 5 2 2 2 16" xfId="3149"/>
    <cellStyle name="40% - 强调文字颜色 1 2 3 5" xfId="3150"/>
    <cellStyle name="40% - 强调文字颜色 2 7 2" xfId="3151"/>
    <cellStyle name="强调文字颜色 6 3 3 14" xfId="3152"/>
    <cellStyle name="20% - 强调文字颜色 5 2 2 2 2" xfId="3153"/>
    <cellStyle name="60% - 强调文字颜色 2 4 14" xfId="3154"/>
    <cellStyle name="40% - 强调文字颜色 1 2 3 5 2" xfId="3155"/>
    <cellStyle name="20% - 强调文字颜色 5 2 2 2 2 2" xfId="3156"/>
    <cellStyle name="标题 3 3 2 19 2" xfId="3157"/>
    <cellStyle name="40% - 强调文字颜色 1 2 3 6" xfId="3158"/>
    <cellStyle name="强调文字颜色 6 3 3 15" xfId="3159"/>
    <cellStyle name="20% - 强调文字颜色 5 2 2 2 3" xfId="3160"/>
    <cellStyle name="常规 11 2 5" xfId="3161"/>
    <cellStyle name="40% - 强调文字颜色 1 4 14" xfId="3162"/>
    <cellStyle name="40% - 强调文字颜色 1 2 3 6 2" xfId="3163"/>
    <cellStyle name="20% - 强调文字颜色 5 2 2 2 3 2" xfId="3164"/>
    <cellStyle name="强调文字颜色 6 3 3 16" xfId="3165"/>
    <cellStyle name="20% - 强调文字颜色 5 2 2 2 4" xfId="3166"/>
    <cellStyle name="40% - 强调文字颜色 4 2 2 12 2" xfId="3167"/>
    <cellStyle name="40% - 强调文字颜色 1 2 3 7" xfId="3168"/>
    <cellStyle name="40% - 强调文字颜色 2 3 2 2 6" xfId="3169"/>
    <cellStyle name="40% - 强调文字颜色 1 2 3 7 2" xfId="3170"/>
    <cellStyle name="百分比 9 2 16" xfId="3171"/>
    <cellStyle name="20% - 强调文字颜色 5 2 2 2 4 2" xfId="3172"/>
    <cellStyle name="40% - 强调文字颜色 1 2 3 8" xfId="3173"/>
    <cellStyle name="强调文字颜色 6 3 3 17" xfId="3174"/>
    <cellStyle name="20% - 强调文字颜色 5 2 2 2 5" xfId="3175"/>
    <cellStyle name="40% - 强调文字颜色 1 2 3 8 2" xfId="3176"/>
    <cellStyle name="20% - 强调文字颜色 5 2 2 2 5 2" xfId="3177"/>
    <cellStyle name="40% - 强调文字颜色 1 2 3 9 2" xfId="3178"/>
    <cellStyle name="20% - 强调文字颜色 5 2 2 2 6 2" xfId="3179"/>
    <cellStyle name="常规 20 2 2 16" xfId="3180"/>
    <cellStyle name="20% - 强调文字颜色 5 2 2 2 7 2" xfId="3181"/>
    <cellStyle name="20% - 强调文字颜色 5 2 2 2 8" xfId="3182"/>
    <cellStyle name="40% - 强调文字颜色 5 10 2" xfId="3183"/>
    <cellStyle name="20% - 强调文字颜色 5 2 2 2 9 2" xfId="3184"/>
    <cellStyle name="40% - 强调文字颜色 2 8" xfId="3185"/>
    <cellStyle name="40% - 强调文字颜色 2 3 2 2 12 2" xfId="3186"/>
    <cellStyle name="20% - 强调文字颜色 6 3 2 2 10 2" xfId="3187"/>
    <cellStyle name="常规 12 12 12" xfId="3188"/>
    <cellStyle name="20% - 强调文字颜色 5 2 2 3" xfId="3189"/>
    <cellStyle name="40% - 强调文字颜色 2 8 2" xfId="3190"/>
    <cellStyle name="标题 1 3" xfId="3191"/>
    <cellStyle name="20% - 强调文字颜色 5 2 2 3 2" xfId="3192"/>
    <cellStyle name="40% - 强调文字颜色 2 9" xfId="3193"/>
    <cellStyle name="常规 12 12 13" xfId="3194"/>
    <cellStyle name="20% - 强调文字颜色 5 2 2 4" xfId="3195"/>
    <cellStyle name="40% - 强调文字颜色 2 9 2" xfId="3196"/>
    <cellStyle name="标题 2 3" xfId="3197"/>
    <cellStyle name="20% - 强调文字颜色 5 2 2 4 2" xfId="3198"/>
    <cellStyle name="常规 12 12 14" xfId="3199"/>
    <cellStyle name="20% - 强调文字颜色 5 2 2 5" xfId="3200"/>
    <cellStyle name="强调文字颜色 3 12 11" xfId="3201"/>
    <cellStyle name="标题 3 3" xfId="3202"/>
    <cellStyle name="20% - 强调文字颜色 5 2 2 5 2" xfId="3203"/>
    <cellStyle name="标题 4 3" xfId="3204"/>
    <cellStyle name="20% - 强调文字颜色 5 2 2 6 2" xfId="3205"/>
    <cellStyle name="输出 3 23" xfId="3206"/>
    <cellStyle name="输出 3 18" xfId="3207"/>
    <cellStyle name="40% - 强调文字颜色 4 3 2 16 2" xfId="3208"/>
    <cellStyle name="20% - 强调文字颜色 5 2 2 7" xfId="3209"/>
    <cellStyle name="标题 5 3" xfId="3210"/>
    <cellStyle name="20% - 强调文字颜色 5 2 2 7 2" xfId="3211"/>
    <cellStyle name="20% - 强调文字颜色 5 2 2 8" xfId="3212"/>
    <cellStyle name="20% - 强调文字颜色 6 2 10" xfId="3213"/>
    <cellStyle name="标题 6 3" xfId="3214"/>
    <cellStyle name="20% - 强调文字颜色 5 2 2 8 2" xfId="3215"/>
    <cellStyle name="20% - 强调文字颜色 6 2 10 2" xfId="3216"/>
    <cellStyle name="20% - 强调文字颜色 5 2 2 9" xfId="3217"/>
    <cellStyle name="20% - 强调文字颜色 6 2 11" xfId="3218"/>
    <cellStyle name="40% - 强调文字颜色 3 2 18" xfId="3219"/>
    <cellStyle name="40% - 强调文字颜色 3 2 23" xfId="3220"/>
    <cellStyle name="标题 7 3" xfId="3221"/>
    <cellStyle name="20% - 强调文字颜色 5 2 2 9 2" xfId="3222"/>
    <cellStyle name="20% - 强调文字颜色 6 2 11 2" xfId="3223"/>
    <cellStyle name="40% - 强调文字颜色 5 2 3 14 2" xfId="3224"/>
    <cellStyle name="常规 8 4 2 15" xfId="3225"/>
    <cellStyle name="差 3 3" xfId="3226"/>
    <cellStyle name="20% - 强调文字颜色 5 2 2_庄墓预算（定稿）2改" xfId="3227"/>
    <cellStyle name="20% - 强调文字颜色 5 3 2 15 2" xfId="3228"/>
    <cellStyle name="20% - 强调文字颜色 5 3 2 20 2" xfId="3229"/>
    <cellStyle name="解释性文本 12 10" xfId="3230"/>
    <cellStyle name="20% - 强调文字颜色 5 2 3" xfId="3231"/>
    <cellStyle name="强调文字颜色 1 3 3" xfId="3232"/>
    <cellStyle name="20% - 强调文字颜色 5 2 3 10" xfId="3233"/>
    <cellStyle name="强调文字颜色 1 3 3 2" xfId="3234"/>
    <cellStyle name="标题 5 2 2 15" xfId="3235"/>
    <cellStyle name="20% - 强调文字颜色 5 2 3 10 2" xfId="3236"/>
    <cellStyle name="强调文字颜色 1 3 4" xfId="3237"/>
    <cellStyle name="20% - 强调文字颜色 5 2 3 11" xfId="3238"/>
    <cellStyle name="强调文字颜色 1 3 4 2" xfId="3239"/>
    <cellStyle name="20% - 强调文字颜色 5 2 3 11 2" xfId="3240"/>
    <cellStyle name="强调文字颜色 1 3 5" xfId="3241"/>
    <cellStyle name="20% - 强调文字颜色 5 2 3 12" xfId="3242"/>
    <cellStyle name="40% - 强调文字颜色 5 2 2 4" xfId="3243"/>
    <cellStyle name="20% - 强调文字颜色 5 2 3 12 2" xfId="3244"/>
    <cellStyle name="强调文字颜色 1 3 6" xfId="3245"/>
    <cellStyle name="20% - 强调文字颜色 5 2 3 13" xfId="3246"/>
    <cellStyle name="强调文字颜色 1 3 2_庄墓预算（定稿）2改" xfId="3247"/>
    <cellStyle name="警告文本 3 12" xfId="3248"/>
    <cellStyle name="60% - 强调文字颜色 5 3 3 14" xfId="3249"/>
    <cellStyle name="40% - 强调文字颜色 5 2 3 4" xfId="3250"/>
    <cellStyle name="20% - 强调文字颜色 5 2 3 13 2" xfId="3251"/>
    <cellStyle name="40% - 强调文字颜色 5 3 2 18 2" xfId="3252"/>
    <cellStyle name="强调文字颜色 1 3 7" xfId="3253"/>
    <cellStyle name="常规 6 10 10" xfId="3254"/>
    <cellStyle name="20% - 强调文字颜色 5 2 3 14" xfId="3255"/>
    <cellStyle name="40% - 强调文字颜色 2 3 3 16" xfId="3256"/>
    <cellStyle name="20% - 强调文字颜色 5 2 3 14 2" xfId="3257"/>
    <cellStyle name="计算 2 3 22" xfId="3258"/>
    <cellStyle name="计算 2 3 17" xfId="3259"/>
    <cellStyle name="标题 4 2 2 6" xfId="3260"/>
    <cellStyle name="40% - 强调文字颜色 1 3 2 2 4 2" xfId="3261"/>
    <cellStyle name="强调文字颜色 1 3 8" xfId="3262"/>
    <cellStyle name="常规 6 10 11" xfId="3263"/>
    <cellStyle name="20% - 强调文字颜色 5 2 3 15" xfId="3264"/>
    <cellStyle name="20% - 强调文字颜色 5 2 3 20" xfId="3265"/>
    <cellStyle name="20% - 强调文字颜色 5 2 3 15 2" xfId="3266"/>
    <cellStyle name="强调文字颜色 1 3 9" xfId="3267"/>
    <cellStyle name="常规 6 10 12" xfId="3268"/>
    <cellStyle name="20% - 强调文字颜色 5 2 3 16" xfId="3269"/>
    <cellStyle name="常规 6 10 13" xfId="3270"/>
    <cellStyle name="20% - 强调文字颜色 5 2 3 17" xfId="3271"/>
    <cellStyle name="20% - 强调文字颜色 6 2 8 2" xfId="3272"/>
    <cellStyle name="常规 6 10 14" xfId="3273"/>
    <cellStyle name="20% - 强调文字颜色 5 2 3 18" xfId="3274"/>
    <cellStyle name="常规 6 10 15" xfId="3275"/>
    <cellStyle name="20% - 强调文字颜色 5 2 3 19" xfId="3276"/>
    <cellStyle name="20% - 强调文字颜色 5 2 3 19 2" xfId="3277"/>
    <cellStyle name="40% - 强调文字颜色 3 7" xfId="3278"/>
    <cellStyle name="常规 31 2 7" xfId="3279"/>
    <cellStyle name="常规 26 2 7" xfId="3280"/>
    <cellStyle name="40% - 强调文字颜色 3 4 16" xfId="3281"/>
    <cellStyle name="20% - 强调文字颜色 5 2 3 2" xfId="3282"/>
    <cellStyle name="40% - 强调文字颜色 1 3 3 5" xfId="3283"/>
    <cellStyle name="40% - 强调文字颜色 3 7 2" xfId="3284"/>
    <cellStyle name="常规 9 2 3 5" xfId="3285"/>
    <cellStyle name="20% - 强调文字颜色 5 2 3 2 2" xfId="3286"/>
    <cellStyle name="40% - 强调文字颜色 3 8" xfId="3287"/>
    <cellStyle name="40% - 强调文字颜色 2 3 2 2 13 2" xfId="3288"/>
    <cellStyle name="常规 31 2 8" xfId="3289"/>
    <cellStyle name="常规 26 2 8" xfId="3290"/>
    <cellStyle name="20% - 强调文字颜色 6 3 2 2 11 2" xfId="3291"/>
    <cellStyle name="20% - 强调文字颜色 5 2 3 3" xfId="3292"/>
    <cellStyle name="输入 3 2 2 14" xfId="3293"/>
    <cellStyle name="适中 2 21" xfId="3294"/>
    <cellStyle name="适中 2 16" xfId="3295"/>
    <cellStyle name="40% - 强调文字颜色 3 8 2" xfId="3296"/>
    <cellStyle name="20% - 强调文字颜色 5 2 3 3 2" xfId="3297"/>
    <cellStyle name="40% - 强调文字颜色 3 9" xfId="3298"/>
    <cellStyle name="20% - 强调文字颜色 5 2 3 4" xfId="3299"/>
    <cellStyle name="强调文字颜色 5 2 3 24" xfId="3300"/>
    <cellStyle name="强调文字颜色 5 2 3 19" xfId="3301"/>
    <cellStyle name="40% - 强调文字颜色 3 9 2" xfId="3302"/>
    <cellStyle name="强调文字颜色 1 3 22" xfId="3303"/>
    <cellStyle name="强调文字颜色 1 3 17" xfId="3304"/>
    <cellStyle name="20% - 强调文字颜色 5 2 3 4 2" xfId="3305"/>
    <cellStyle name="20% - 强调文字颜色 5 2 3 5" xfId="3306"/>
    <cellStyle name="20% - 强调文字颜色 5 2 3 5 2" xfId="3307"/>
    <cellStyle name="40% - 强调文字颜色 3 2 2 2 10 2" xfId="3308"/>
    <cellStyle name="20% - 强调文字颜色 5 2 3 6 2" xfId="3309"/>
    <cellStyle name="40% - 强调文字颜色 3 2 2 2 11" xfId="3310"/>
    <cellStyle name="40% - 强调文字颜色 4 3 2 17 2" xfId="3311"/>
    <cellStyle name="20% - 强调文字颜色 5 2 3 7" xfId="3312"/>
    <cellStyle name="40% - 强调文字颜色 3 2 2 2 11 2" xfId="3313"/>
    <cellStyle name="20% - 强调文字颜色 6 3 2 2 6" xfId="3314"/>
    <cellStyle name="20% - 强调文字颜色 5 2 3 7 2" xfId="3315"/>
    <cellStyle name="40% - 强调文字颜色 3 2 2 2 12" xfId="3316"/>
    <cellStyle name="20% - 强调文字颜色 5 2 3 8" xfId="3317"/>
    <cellStyle name="40% - 强调文字颜色 3 2 2 2 12 2" xfId="3318"/>
    <cellStyle name="20% - 强调文字颜色 5 2 3 8 2" xfId="3319"/>
    <cellStyle name="40% - 强调文字颜色 3 2 2 2 13" xfId="3320"/>
    <cellStyle name="20% - 强调文字颜色 5 2 3 9" xfId="3321"/>
    <cellStyle name="千位分隔 20 19" xfId="3322"/>
    <cellStyle name="千位分隔 15 19" xfId="3323"/>
    <cellStyle name="40% - 强调文字颜色 3 2 2 2 13 2" xfId="3324"/>
    <cellStyle name="强调文字颜色 1 4 22" xfId="3325"/>
    <cellStyle name="强调文字颜色 1 4 17" xfId="3326"/>
    <cellStyle name="20% - 强调文字颜色 5 2 3 9 2" xfId="3327"/>
    <cellStyle name="40% - 强调文字颜色 5 4 6 2" xfId="3328"/>
    <cellStyle name="解释性文本 12 11" xfId="3329"/>
    <cellStyle name="20% - 强调文字颜色 5 2 4" xfId="3330"/>
    <cellStyle name="60% - 强调文字颜色 5 3 2 2 11 2" xfId="3331"/>
    <cellStyle name="20% - 强调文字颜色 5 2 5" xfId="3332"/>
    <cellStyle name="40% - 强调文字颜色 5 7" xfId="3333"/>
    <cellStyle name="好 2 8" xfId="3334"/>
    <cellStyle name="Normal_laroux" xfId="3335"/>
    <cellStyle name="20% - 强调文字颜色 5 2 5 2" xfId="3336"/>
    <cellStyle name="40% - 强调文字颜色 2 3 2 2 2" xfId="3337"/>
    <cellStyle name="20% - 强调文字颜色 5 2 6" xfId="3338"/>
    <cellStyle name="40% - 强调文字颜色 2 3 2 2 2 2" xfId="3339"/>
    <cellStyle name="好 3 8" xfId="3340"/>
    <cellStyle name="20% - 强调文字颜色 5 2 6 2" xfId="3341"/>
    <cellStyle name="40% - 强调文字颜色 2 3 2 2 3" xfId="3342"/>
    <cellStyle name="20% - 强调文字颜色 5 2 7" xfId="3343"/>
    <cellStyle name="40% - 强调文字颜色 2 3 2 2 3 2" xfId="3344"/>
    <cellStyle name="好 4 8" xfId="3345"/>
    <cellStyle name="20% - 强调文字颜色 5 2 7 2" xfId="3346"/>
    <cellStyle name="40% - 强调文字颜色 2 3 2 2 4" xfId="3347"/>
    <cellStyle name="20% - 强调文字颜色 5 2 8" xfId="3348"/>
    <cellStyle name="40% - 强调文字颜色 2 3 2 2 4 2" xfId="3349"/>
    <cellStyle name="常规 5 10 13" xfId="3350"/>
    <cellStyle name="20% - 强调文字颜色 5 2 8 2" xfId="3351"/>
    <cellStyle name="40% - 强调文字颜色 2 3 2 2 5" xfId="3352"/>
    <cellStyle name="20% - 强调文字颜色 5 2 9" xfId="3353"/>
    <cellStyle name="40% - 强调文字颜色 2 3 2 2 5 2" xfId="3354"/>
    <cellStyle name="20% - 强调文字颜色 5 2 9 2" xfId="3355"/>
    <cellStyle name="20% - 强调文字颜色 5 2_庄墓预算（定稿）2改" xfId="3356"/>
    <cellStyle name="20% - 强调文字颜色 5 3" xfId="3357"/>
    <cellStyle name="常规 4 2 2 10 9" xfId="3358"/>
    <cellStyle name="20% - 强调文字颜色 5 3 10" xfId="3359"/>
    <cellStyle name="20% - 强调文字颜色 5 3 10 2" xfId="3360"/>
    <cellStyle name="20% - 强调文字颜色 5 3 11 2" xfId="3361"/>
    <cellStyle name="20% - 强调文字颜色 5 3 12" xfId="3362"/>
    <cellStyle name="20% - 强调文字颜色 5 3 12 2" xfId="3363"/>
    <cellStyle name="20% - 强调文字颜色 5 3 13" xfId="3364"/>
    <cellStyle name="千位分隔 9 2 15" xfId="3365"/>
    <cellStyle name="20% - 强调文字颜色 5 3 13 2" xfId="3366"/>
    <cellStyle name="40% - 强调文字颜色 1 3 3 2 2" xfId="3367"/>
    <cellStyle name="20% - 强调文字颜色 5 3 14" xfId="3368"/>
    <cellStyle name="适中 4 16 11" xfId="3369"/>
    <cellStyle name="常规 2 12 12" xfId="3370"/>
    <cellStyle name="20% - 强调文字颜色 5 3 14 2" xfId="3371"/>
    <cellStyle name="常规 32 12" xfId="3372"/>
    <cellStyle name="常规 27 12" xfId="3373"/>
    <cellStyle name="20% - 强调文字颜色 6 2 2 2 3" xfId="3374"/>
    <cellStyle name="20% - 强调文字颜色 5 3 16" xfId="3375"/>
    <cellStyle name="20% - 强调文字颜色 5 3 21" xfId="3376"/>
    <cellStyle name="百分比 5 5" xfId="3377"/>
    <cellStyle name="20% - 强调文字颜色 6 2 2 2 3 2" xfId="3378"/>
    <cellStyle name="20% - 强调文字颜色 5 3 16 2" xfId="3379"/>
    <cellStyle name="20% - 强调文字颜色 5 3 21 2" xfId="3380"/>
    <cellStyle name="常规 32 13" xfId="3381"/>
    <cellStyle name="常规 27 13" xfId="3382"/>
    <cellStyle name="20% - 强调文字颜色 6 2 2 2 4" xfId="3383"/>
    <cellStyle name="20% - 强调文字颜色 5 3 17" xfId="3384"/>
    <cellStyle name="20% - 强调文字颜色 5 3 22" xfId="3385"/>
    <cellStyle name="40% - 强调文字颜色 2 2 2 2 8" xfId="3386"/>
    <cellStyle name="百分比 6 5" xfId="3387"/>
    <cellStyle name="20% - 强调文字颜色 6 2 2 2 4 2" xfId="3388"/>
    <cellStyle name="20% - 强调文字颜色 5 3 17 2" xfId="3389"/>
    <cellStyle name="千位分隔 5 16" xfId="3390"/>
    <cellStyle name="40% - 强调文字颜色 1 3 3 19 2" xfId="3391"/>
    <cellStyle name="常规 32 14" xfId="3392"/>
    <cellStyle name="常规 27 14" xfId="3393"/>
    <cellStyle name="20% - 强调文字颜色 6 2 2 2 5" xfId="3394"/>
    <cellStyle name="20% - 强调文字颜色 5 3 18" xfId="3395"/>
    <cellStyle name="20% - 强调文字颜色 5 3 23" xfId="3396"/>
    <cellStyle name="百分比 7 5" xfId="3397"/>
    <cellStyle name="20% - 强调文字颜色 6 2 2 2 5 2" xfId="3398"/>
    <cellStyle name="20% - 强调文字颜色 5 3 18 2" xfId="3399"/>
    <cellStyle name="常规 32 20" xfId="3400"/>
    <cellStyle name="常规 32 15" xfId="3401"/>
    <cellStyle name="常规 27 20" xfId="3402"/>
    <cellStyle name="常规 27 15" xfId="3403"/>
    <cellStyle name="20% - 强调文字颜色 6 2 2 2 6" xfId="3404"/>
    <cellStyle name="20% - 强调文字颜色 5 3 19" xfId="3405"/>
    <cellStyle name="20% - 强调文字颜色 5 3 2" xfId="3406"/>
    <cellStyle name="计算 3 2 12" xfId="3407"/>
    <cellStyle name="40% - 强调文字颜色 4 2 3 6 2" xfId="3408"/>
    <cellStyle name="20% - 强调文字颜色 5 3 2 10" xfId="3409"/>
    <cellStyle name="20% - 强调文字颜色 5 3 2 10 2" xfId="3410"/>
    <cellStyle name="20% - 强调文字颜色 5 3 2 11" xfId="3411"/>
    <cellStyle name="汇总 2 2 5" xfId="3412"/>
    <cellStyle name="20% - 强调文字颜色 5 3 2 11 2" xfId="3413"/>
    <cellStyle name="60% - 强调文字颜色 2 2 2 9 2" xfId="3414"/>
    <cellStyle name="20% - 强调文字颜色 5 3 2 12" xfId="3415"/>
    <cellStyle name="20% - 强调文字颜色 5 3 2 13" xfId="3416"/>
    <cellStyle name="20% - 强调文字颜色 5 3 2 13 2" xfId="3417"/>
    <cellStyle name="强调文字颜色 5 6" xfId="3418"/>
    <cellStyle name="强调文字颜色 1 3 15 9" xfId="3419"/>
    <cellStyle name="40% - 强调文字颜色 5 3 3 13 2" xfId="3420"/>
    <cellStyle name="20% - 强调文字颜色 5 3 2 14" xfId="3421"/>
    <cellStyle name="链接单元格 2 3 6" xfId="3422"/>
    <cellStyle name="40% - 强调文字颜色 3 2 3 16" xfId="3423"/>
    <cellStyle name="20% - 强调文字颜色 5 3 2 14 2" xfId="3424"/>
    <cellStyle name="20% - 强调文字颜色 5 3 2 15" xfId="3425"/>
    <cellStyle name="20% - 强调文字颜色 5 3 2 20" xfId="3426"/>
    <cellStyle name="20% - 强调文字颜色 5 3 2 16" xfId="3427"/>
    <cellStyle name="20% - 强调文字颜色 5 3 2 21" xfId="3428"/>
    <cellStyle name="20% - 强调文字颜色 5 3 3" xfId="3429"/>
    <cellStyle name="20% - 强调文字颜色 5 3 2 16 2" xfId="3430"/>
    <cellStyle name="40% - 强调文字颜色 6 2 2 13 2" xfId="3431"/>
    <cellStyle name="20% - 强调文字颜色 5 3 2 17" xfId="3432"/>
    <cellStyle name="20% - 强调文字颜色 5 3 2 18" xfId="3433"/>
    <cellStyle name="常规 9 11 7" xfId="3434"/>
    <cellStyle name="20% - 强调文字颜色 5 5 3" xfId="3435"/>
    <cellStyle name="20% - 强调文字颜色 5 3 2 18 2" xfId="3436"/>
    <cellStyle name="输出 2 15 4" xfId="3437"/>
    <cellStyle name="20% - 强调文字颜色 5 3 2 2" xfId="3438"/>
    <cellStyle name="40% - 强调文字颜色 4 2 2 2 9 2" xfId="3439"/>
    <cellStyle name="40% - 强调文字颜色 1 3 2 2 12 2" xfId="3440"/>
    <cellStyle name="标题 1 2 2 6 2" xfId="3441"/>
    <cellStyle name="百分比 2 3 3" xfId="3442"/>
    <cellStyle name="20% - 强调文字颜色 5 3 2 2 10 2" xfId="3443"/>
    <cellStyle name="计算 2 3 6" xfId="3444"/>
    <cellStyle name="40% - 强调文字颜色 1 3 2 2 13" xfId="3445"/>
    <cellStyle name="标题 1 2 2 7" xfId="3446"/>
    <cellStyle name="20% - 强调文字颜色 5 3 2 2 11" xfId="3447"/>
    <cellStyle name="40% - 强调文字颜色 1 3 2 2 13 2" xfId="3448"/>
    <cellStyle name="标题 1 2 2 7 2" xfId="3449"/>
    <cellStyle name="20% - 强调文字颜色 5 3 2 2 11 2" xfId="3450"/>
    <cellStyle name="40% - 强调文字颜色 1 3 2 2 14 2" xfId="3451"/>
    <cellStyle name="标题 1 2 2 8 2" xfId="3452"/>
    <cellStyle name="20% - 强调文字颜色 5 3 2 2 12 2" xfId="3453"/>
    <cellStyle name="计算 2 3 8" xfId="3454"/>
    <cellStyle name="40% - 强调文字颜色 1 3 2 2 15" xfId="3455"/>
    <cellStyle name="标题 1 2 2 9" xfId="3456"/>
    <cellStyle name="20% - 强调文字颜色 5 3 2 2 13" xfId="3457"/>
    <cellStyle name="40% - 强调文字颜色 1 3 2 2 15 2" xfId="3458"/>
    <cellStyle name="强调文字颜色 5 2 25" xfId="3459"/>
    <cellStyle name="常规 20 2 3" xfId="3460"/>
    <cellStyle name="常规 15 2 3" xfId="3461"/>
    <cellStyle name="标题 1 2 2 9 2" xfId="3462"/>
    <cellStyle name="20% - 强调文字颜色 5 3 2 2 13 2" xfId="3463"/>
    <cellStyle name="计算 2 3 9" xfId="3464"/>
    <cellStyle name="40% - 强调文字颜色 1 3 2 2 16" xfId="3465"/>
    <cellStyle name="20% - 强调文字颜色 5 3 2 2 14" xfId="3466"/>
    <cellStyle name="常规 20 3 3" xfId="3467"/>
    <cellStyle name="20% - 强调文字颜色 5 3 2 2 14 2" xfId="3468"/>
    <cellStyle name="20% - 强调文字颜色 5 3 2 2 15" xfId="3469"/>
    <cellStyle name="常规 20 4 3" xfId="3470"/>
    <cellStyle name="20% - 强调文字颜色 5 3 2 2 15 2" xfId="3471"/>
    <cellStyle name="40% - 强调文字颜色 4 3 2 2 4 2" xfId="3472"/>
    <cellStyle name="20% - 强调文字颜色 5 3 2 2 16" xfId="3473"/>
    <cellStyle name="40% - 强调文字颜色 2 2 3 5" xfId="3474"/>
    <cellStyle name="20% - 强调文字颜色 5 3 2 2 2" xfId="3475"/>
    <cellStyle name="40% - 强调文字颜色 2 2 3 5 2" xfId="3476"/>
    <cellStyle name="20% - 强调文字颜色 5 3 2 2 2 2" xfId="3477"/>
    <cellStyle name="40% - 强调文字颜色 2 2 3 6" xfId="3478"/>
    <cellStyle name="20% - 强调文字颜色 5 3 2 2 3" xfId="3479"/>
    <cellStyle name="40% - 强调文字颜色 2 2 3 6 2" xfId="3480"/>
    <cellStyle name="20% - 强调文字颜色 5 3 2 2 3 2" xfId="3481"/>
    <cellStyle name="40% - 强调文字颜色 3 3 2 2 6" xfId="3482"/>
    <cellStyle name="40% - 强调文字颜色 2 2 3 7 2" xfId="3483"/>
    <cellStyle name="常规 30 2 6" xfId="3484"/>
    <cellStyle name="常规 25 2 6" xfId="3485"/>
    <cellStyle name="20% - 强调文字颜色 5 3 2 2 4 2" xfId="3486"/>
    <cellStyle name="注释 3 2 2 10" xfId="3487"/>
    <cellStyle name="40% - 强调文字颜色 2 2 3 8" xfId="3488"/>
    <cellStyle name="常规 14 5 2 11" xfId="3489"/>
    <cellStyle name="20% - 强调文字颜色 5 3 2 2 5" xfId="3490"/>
    <cellStyle name="40% - 强调文字颜色 2 2 3 8 2" xfId="3491"/>
    <cellStyle name="20% - 强调文字颜色 5 3 2 2 5 2" xfId="3492"/>
    <cellStyle name="40% - 强调文字颜色 2 2 3 9 2" xfId="3493"/>
    <cellStyle name="20% - 强调文字颜色 5 3 2 2 6 2" xfId="3494"/>
    <cellStyle name="常规 14 5 2 13" xfId="3495"/>
    <cellStyle name="20% - 强调文字颜色 5 3 2 2 7" xfId="3496"/>
    <cellStyle name="20% - 强调文字颜色 5 3 2 2 7 2" xfId="3497"/>
    <cellStyle name="20% - 强调文字颜色 5 3 2 2 8 2" xfId="3498"/>
    <cellStyle name="常规 14 5 2 15" xfId="3499"/>
    <cellStyle name="20% - 强调文字颜色 5 3 2 2 9" xfId="3500"/>
    <cellStyle name="20% - 强调文字颜色 5 3 2 2 9 2" xfId="3501"/>
    <cellStyle name="输出 2 15 5" xfId="3502"/>
    <cellStyle name="20% - 强调文字颜色 5 3 2 3" xfId="3503"/>
    <cellStyle name="20% - 强调文字颜色 5 3 2 3 2" xfId="3504"/>
    <cellStyle name="输出 2 15 6" xfId="3505"/>
    <cellStyle name="20% - 强调文字颜色 5 3 2 4" xfId="3506"/>
    <cellStyle name="强调文字颜色 5 2 2 2 14" xfId="3507"/>
    <cellStyle name="20% - 强调文字颜色 5 3 2 4 2" xfId="3508"/>
    <cellStyle name="输出 2 15 7" xfId="3509"/>
    <cellStyle name="20% - 强调文字颜色 5 3 2 5" xfId="3510"/>
    <cellStyle name="强调文字颜色 4 12 11" xfId="3511"/>
    <cellStyle name="20% - 强调文字颜色 5 3 2 5 2" xfId="3512"/>
    <cellStyle name="40% - 强调文字颜色 1 3 2 8 2" xfId="3513"/>
    <cellStyle name="20% - 强调文字颜色 5 3 2 8" xfId="3514"/>
    <cellStyle name="20% - 强调文字颜色 5 3 2 8 2" xfId="3515"/>
    <cellStyle name="20% - 强调文字颜色 5 3 2 9" xfId="3516"/>
    <cellStyle name="20% - 强调文字颜色 5 3 2 9 2" xfId="3517"/>
    <cellStyle name="常规 8 11 7" xfId="3518"/>
    <cellStyle name="20% - 强调文字颜色 5 3 2_庄墓预算（定稿）2改" xfId="3519"/>
    <cellStyle name="强调文字颜色 6 3 3" xfId="3520"/>
    <cellStyle name="20% - 强调文字颜色 5 3 3 10" xfId="3521"/>
    <cellStyle name="强调文字颜色 6 3 3 2" xfId="3522"/>
    <cellStyle name="标题 6 2 2 15" xfId="3523"/>
    <cellStyle name="20% - 强调文字颜色 5 3 3 10 2" xfId="3524"/>
    <cellStyle name="强调文字颜色 6 3 4" xfId="3525"/>
    <cellStyle name="20% - 强调文字颜色 5 3 3 11" xfId="3526"/>
    <cellStyle name="强调文字颜色 6 3 4 2" xfId="3527"/>
    <cellStyle name="20% - 强调文字颜色 5 3 3 11 2" xfId="3528"/>
    <cellStyle name="强调文字颜色 6 3 5" xfId="3529"/>
    <cellStyle name="20% - 强调文字颜色 5 3 3 12" xfId="3530"/>
    <cellStyle name="20% - 强调文字颜色 5 3 3 12 2" xfId="3531"/>
    <cellStyle name="强调文字颜色 6 3 6" xfId="3532"/>
    <cellStyle name="20% - 强调文字颜色 5 3 3 13" xfId="3533"/>
    <cellStyle name="20% - 强调文字颜色 5 3 3 13 2" xfId="3534"/>
    <cellStyle name="40% - 强调文字颜色 5 3 3 18 2" xfId="3535"/>
    <cellStyle name="强调文字颜色 6 3 7" xfId="3536"/>
    <cellStyle name="20% - 强调文字颜色 5 3 3 14" xfId="3537"/>
    <cellStyle name="强调文字颜色 6 3 8" xfId="3538"/>
    <cellStyle name="20% - 强调文字颜色 5 3 3 15" xfId="3539"/>
    <cellStyle name="20% - 强调文字颜色 5 3 3 20" xfId="3540"/>
    <cellStyle name="20% - 强调文字颜色 5 3 3 15 2" xfId="3541"/>
    <cellStyle name="强调文字颜色 6 3 9" xfId="3542"/>
    <cellStyle name="20% - 强调文字颜色 5 3 3 16" xfId="3543"/>
    <cellStyle name="20% - 强调文字颜色 5 3 3 16 2" xfId="3544"/>
    <cellStyle name="20% - 强调文字颜色 5 3 3 17" xfId="3545"/>
    <cellStyle name="20% - 强调文字颜色 5 3 3 17 2" xfId="3546"/>
    <cellStyle name="20% - 强调文字颜色 5 3 3 18" xfId="3547"/>
    <cellStyle name="20% - 强调文字颜色 5 3 3 18 2" xfId="3548"/>
    <cellStyle name="常规 32 16" xfId="3549"/>
    <cellStyle name="常规 27 16" xfId="3550"/>
    <cellStyle name="20% - 强调文字颜色 6 2 2 2 7" xfId="3551"/>
    <cellStyle name="20% - 强调文字颜色 5 3 3 19 2" xfId="3552"/>
    <cellStyle name="20% - 强调文字颜色 5 3 3 2" xfId="3553"/>
    <cellStyle name="40% - 强调文字颜色 2 3 3 5" xfId="3554"/>
    <cellStyle name="20% - 强调文字颜色 5 3 3 2 2" xfId="3555"/>
    <cellStyle name="20% - 强调文字颜色 5 3 3 3" xfId="3556"/>
    <cellStyle name="20% - 强调文字颜色 5 3 3 4" xfId="3557"/>
    <cellStyle name="强调文字颜色 6 3 22" xfId="3558"/>
    <cellStyle name="强调文字颜色 6 3 17" xfId="3559"/>
    <cellStyle name="20% - 强调文字颜色 5 3 3 4 2" xfId="3560"/>
    <cellStyle name="20% - 强调文字颜色 5 3 3 5" xfId="3561"/>
    <cellStyle name="20% - 强调文字颜色 5 3 3 5 2" xfId="3562"/>
    <cellStyle name="40% - 强调文字颜色 1 3 2 9 2" xfId="3563"/>
    <cellStyle name="20% - 强调文字颜色 5 3 3 8" xfId="3564"/>
    <cellStyle name="检查单元格 3 2 2 10" xfId="3565"/>
    <cellStyle name="常规 3 2 2 2" xfId="3566"/>
    <cellStyle name="20% - 强调文字颜色 5 3 3 9" xfId="3567"/>
    <cellStyle name="强调文字颜色 6 4 22" xfId="3568"/>
    <cellStyle name="强调文字颜色 6 4 17" xfId="3569"/>
    <cellStyle name="20% - 强调文字颜色 5 3 3 9 2" xfId="3570"/>
    <cellStyle name="20% - 强调文字颜色 5 3 4 2" xfId="3571"/>
    <cellStyle name="20% - 强调文字颜色 5 3 4 2 2" xfId="3572"/>
    <cellStyle name="60% - 强调文字颜色 3 2 3 10 2" xfId="3573"/>
    <cellStyle name="20% - 强调文字颜色 5 3 4 3" xfId="3574"/>
    <cellStyle name="20% - 强调文字颜色 5 3 4 3 2" xfId="3575"/>
    <cellStyle name="20% - 强调文字颜色 5 3 4 4" xfId="3576"/>
    <cellStyle name="60% - 强调文字颜色 5 3 2 2 12 2" xfId="3577"/>
    <cellStyle name="20% - 强调文字颜色 5 3 5" xfId="3578"/>
    <cellStyle name="检查单元格 2 2 21 4" xfId="3579"/>
    <cellStyle name="40% - 强调文字颜色 2 2 2 2 14" xfId="3580"/>
    <cellStyle name="20% - 强调文字颜色 6 2 2 2 12" xfId="3581"/>
    <cellStyle name="20% - 强调文字颜色 5 3 5 2" xfId="3582"/>
    <cellStyle name="解释性文本 2 2" xfId="3583"/>
    <cellStyle name="40% - 强调文字颜色 2 3 2 3 2" xfId="3584"/>
    <cellStyle name="20% - 强调文字颜色 5 3 6" xfId="3585"/>
    <cellStyle name="60% - 强调文字颜色 2 2 3 10" xfId="3586"/>
    <cellStyle name="20% - 强调文字颜色 5 3 6 2" xfId="3587"/>
    <cellStyle name="40% - 强调文字颜色 5 2 3 10 2" xfId="3588"/>
    <cellStyle name="20% - 强调文字颜色 5 3 7" xfId="3589"/>
    <cellStyle name="20% - 强调文字颜色 5 3 7 2" xfId="3590"/>
    <cellStyle name="20% - 强调文字颜色 5 3 8" xfId="3591"/>
    <cellStyle name="20% - 强调文字颜色 5 3 8 2" xfId="3592"/>
    <cellStyle name="20% - 强调文字颜色 5 3 9" xfId="3593"/>
    <cellStyle name="20% - 强调文字颜色 5 3 9 2" xfId="3594"/>
    <cellStyle name="20% - 强调文字颜色 5 3_庄墓预算（定稿）2改" xfId="3595"/>
    <cellStyle name="20% - 强调文字颜色 5 4" xfId="3596"/>
    <cellStyle name="40% - 强调文字颜色 1 2 2 12" xfId="3597"/>
    <cellStyle name="20% - 强调文字颜色 5 4 10" xfId="3598"/>
    <cellStyle name="40% - 强调文字颜色 1 2 2 12 2" xfId="3599"/>
    <cellStyle name="20% - 强调文字颜色 5 4 10 2" xfId="3600"/>
    <cellStyle name="40% - 强调文字颜色 1 2 2 13" xfId="3601"/>
    <cellStyle name="20% - 强调文字颜色 5 4 11" xfId="3602"/>
    <cellStyle name="40% - 强调文字颜色 1 2 2 13 2" xfId="3603"/>
    <cellStyle name="20% - 强调文字颜色 5 4 11 2" xfId="3604"/>
    <cellStyle name="20% - 强调文字颜色 5 4 12 2" xfId="3605"/>
    <cellStyle name="40% - 强调文字颜色 2 2 3 14" xfId="3606"/>
    <cellStyle name="40% - 强调文字颜色 1 2 2 14 2" xfId="3607"/>
    <cellStyle name="40% - 强调文字颜色 1 2 2 15" xfId="3608"/>
    <cellStyle name="40% - 强调文字颜色 1 2 2 20" xfId="3609"/>
    <cellStyle name="20% - 强调文字颜色 5 4 13" xfId="3610"/>
    <cellStyle name="适中 3 2 2 6" xfId="3611"/>
    <cellStyle name="40% - 强调文字颜色 1 2 2 15 2" xfId="3612"/>
    <cellStyle name="40% - 强调文字颜色 1 2 2 20 2" xfId="3613"/>
    <cellStyle name="20% - 强调文字颜色 5 4 13 2" xfId="3614"/>
    <cellStyle name="40% - 强调文字颜色 1 3 3 7 2" xfId="3615"/>
    <cellStyle name="40% - 强调文字颜色 1 2 2 16" xfId="3616"/>
    <cellStyle name="40% - 强调文字颜色 1 2 2 21" xfId="3617"/>
    <cellStyle name="20% - 强调文字颜色 5 4 14" xfId="3618"/>
    <cellStyle name="40% - 强调文字颜色 1 2 2 16 2" xfId="3619"/>
    <cellStyle name="20% - 强调文字颜色 5 4 14 2" xfId="3620"/>
    <cellStyle name="40% - 强调文字颜色 1 2 2 17" xfId="3621"/>
    <cellStyle name="常规 33 11" xfId="3622"/>
    <cellStyle name="常规 28 11" xfId="3623"/>
    <cellStyle name="20% - 强调文字颜色 6 2 2 7 2" xfId="3624"/>
    <cellStyle name="20% - 强调文字颜色 5 4 15" xfId="3625"/>
    <cellStyle name="40% - 强调文字颜色 1 2 2 17 2" xfId="3626"/>
    <cellStyle name="20% - 强调文字颜色 5 4 15 2" xfId="3627"/>
    <cellStyle name="40% - 强调文字颜色 1 2 2 18" xfId="3628"/>
    <cellStyle name="20% - 强调文字颜色 5 4 16" xfId="3629"/>
    <cellStyle name="40% - 强调文字颜色 4 2 2 9" xfId="3630"/>
    <cellStyle name="常规 5 2 2 10 11" xfId="3631"/>
    <cellStyle name="20% - 强调文字颜色 5 4 8 2" xfId="3632"/>
    <cellStyle name="常规 11 5 4" xfId="3633"/>
    <cellStyle name="常规 11 5 2 11" xfId="3634"/>
    <cellStyle name="40% - 强调文字颜色 5 3 2_庄墓预算（定稿）2改" xfId="3635"/>
    <cellStyle name="20% - 强调文字颜色 5 4 9" xfId="3636"/>
    <cellStyle name="40% - 强调文字颜色 4 2 3 9" xfId="3637"/>
    <cellStyle name="20% - 强调文字颜色 5 4 9 2" xfId="3638"/>
    <cellStyle name="百分比 11 2 9 2" xfId="3639"/>
    <cellStyle name="20% - 强调文字颜色 5 5" xfId="3640"/>
    <cellStyle name="40% - 强调文字颜色 5 3 19" xfId="3641"/>
    <cellStyle name="常规 9 11 6" xfId="3642"/>
    <cellStyle name="20% - 强调文字颜色 5 5 2" xfId="3643"/>
    <cellStyle name="20% - 强调文字颜色 5 6" xfId="3644"/>
    <cellStyle name="20% - 强调文字颜色 5 7" xfId="3645"/>
    <cellStyle name="注释 3 3 7" xfId="3646"/>
    <cellStyle name="常规 8 4 2 10" xfId="3647"/>
    <cellStyle name="20% - 强调文字颜色 5 7 2" xfId="3648"/>
    <cellStyle name="20% - 强调文字颜色 5 8" xfId="3649"/>
    <cellStyle name="40% - 强调文字颜色 4 2 2 14" xfId="3650"/>
    <cellStyle name="20% - 强调文字颜色 5 8 2" xfId="3651"/>
    <cellStyle name="20% - 强调文字颜色 6 10" xfId="3652"/>
    <cellStyle name="20% - 强调文字颜色 6 10 2" xfId="3653"/>
    <cellStyle name="20% - 强调文字颜色 6 11" xfId="3654"/>
    <cellStyle name="20% - 强调文字颜色 6 11 2" xfId="3655"/>
    <cellStyle name="20% - 强调文字颜色 6 12" xfId="3656"/>
    <cellStyle name="20% - 强调文字颜色 6 12 2" xfId="3657"/>
    <cellStyle name="常规 5 11 11" xfId="3658"/>
    <cellStyle name="20% - 强调文字颜色 6 13 2" xfId="3659"/>
    <cellStyle name="20% - 强调文字颜色 6 14" xfId="3660"/>
    <cellStyle name="千位分隔 2 6" xfId="3661"/>
    <cellStyle name="20% - 强调文字颜色 6 14 2" xfId="3662"/>
    <cellStyle name="20% - 强调文字颜色 6 15" xfId="3663"/>
    <cellStyle name="20% - 强调文字颜色 6 20" xfId="3664"/>
    <cellStyle name="千位分隔 3 6" xfId="3665"/>
    <cellStyle name="20% - 强调文字颜色 6 15 2" xfId="3666"/>
    <cellStyle name="20% - 强调文字颜色 6 20 2" xfId="3667"/>
    <cellStyle name="20% - 强调文字颜色 6 3 2 2" xfId="3668"/>
    <cellStyle name="常规 14 7 2" xfId="3669"/>
    <cellStyle name="标题 1 3 3 15 2" xfId="3670"/>
    <cellStyle name="20% - 强调文字颜色 6 16" xfId="3671"/>
    <cellStyle name="20% - 强调文字颜色 6 21" xfId="3672"/>
    <cellStyle name="20% - 强调文字颜色 6 3 2 2 2" xfId="3673"/>
    <cellStyle name="千位分隔 4 6" xfId="3674"/>
    <cellStyle name="20% - 强调文字颜色 6 16 2" xfId="3675"/>
    <cellStyle name="20% - 强调文字颜色 6 3 2 3" xfId="3676"/>
    <cellStyle name="常规 14 7 3" xfId="3677"/>
    <cellStyle name="20% - 强调文字颜色 6 17" xfId="3678"/>
    <cellStyle name="20% - 强调文字颜色 6 22" xfId="3679"/>
    <cellStyle name="常规 20 2 9" xfId="3680"/>
    <cellStyle name="常规 15 2 9" xfId="3681"/>
    <cellStyle name="20% - 强调文字颜色 6 3 2 3 2" xfId="3682"/>
    <cellStyle name="千位分隔 5 6" xfId="3683"/>
    <cellStyle name="20% - 强调文字颜色 6 17 2" xfId="3684"/>
    <cellStyle name="适中 4 16 6" xfId="3685"/>
    <cellStyle name="60% - 强调文字颜色 5 3 3 19 2" xfId="3686"/>
    <cellStyle name="40% - 强调文字颜色 5 2 3 9 2" xfId="3687"/>
    <cellStyle name="20% - 强调文字颜色 6 3 2 4" xfId="3688"/>
    <cellStyle name="常规 14 7 4" xfId="3689"/>
    <cellStyle name="20% - 强调文字颜色 6 18" xfId="3690"/>
    <cellStyle name="常规 20 3 9" xfId="3691"/>
    <cellStyle name="20% - 强调文字颜色 6 3 2 4 2" xfId="3692"/>
    <cellStyle name="千位分隔 6 6" xfId="3693"/>
    <cellStyle name="常规 5 12 11" xfId="3694"/>
    <cellStyle name="20% - 强调文字颜色 6 18 2" xfId="3695"/>
    <cellStyle name="标题 3 9 2" xfId="3696"/>
    <cellStyle name="20% - 强调文字颜色 6 3 2 5" xfId="3697"/>
    <cellStyle name="常规 14 7 5" xfId="3698"/>
    <cellStyle name="20% - 强调文字颜色 6 19" xfId="3699"/>
    <cellStyle name="常规 20 4 9" xfId="3700"/>
    <cellStyle name="20% - 强调文字颜色 6 3 2 5 2" xfId="3701"/>
    <cellStyle name="千位分隔 7 6" xfId="3702"/>
    <cellStyle name="20% - 强调文字颜色 6 19 2" xfId="3703"/>
    <cellStyle name="百分比 7 2 8" xfId="3704"/>
    <cellStyle name="20% - 强调文字颜色 6 2" xfId="3705"/>
    <cellStyle name="20% - 强调文字颜色 6 2 13" xfId="3706"/>
    <cellStyle name="20% - 强调文字颜色 6 2 13 2" xfId="3707"/>
    <cellStyle name="20% - 强调文字颜色 6 2 14" xfId="3708"/>
    <cellStyle name="20% - 强调文字颜色 6 2 14 2" xfId="3709"/>
    <cellStyle name="检查单元格 2 2 13" xfId="3710"/>
    <cellStyle name="20% - 强调文字颜色 6 2 15 2" xfId="3711"/>
    <cellStyle name="20% - 强调文字颜色 6 2 20 2" xfId="3712"/>
    <cellStyle name="20% - 强调文字颜色 6 2 16" xfId="3713"/>
    <cellStyle name="20% - 强调文字颜色 6 2 21" xfId="3714"/>
    <cellStyle name="40% - 强调文字颜色 3 3 18" xfId="3715"/>
    <cellStyle name="40% - 强调文字颜色 3 3 23" xfId="3716"/>
    <cellStyle name="20% - 强调文字颜色 6 2 16 2" xfId="3717"/>
    <cellStyle name="20% - 强调文字颜色 6 2 21 2" xfId="3718"/>
    <cellStyle name="20% - 强调文字颜色 6 2 17" xfId="3719"/>
    <cellStyle name="20% - 强调文字颜色 6 2 22" xfId="3720"/>
    <cellStyle name="百分比 14 7 2" xfId="3721"/>
    <cellStyle name="20% - 强调文字颜色 6 2 18" xfId="3722"/>
    <cellStyle name="20% - 强调文字颜色 6 2 23" xfId="3723"/>
    <cellStyle name="20% - 强调文字颜色 6 2 18 2" xfId="3724"/>
    <cellStyle name="20% - 强调文字颜色 6 2 19" xfId="3725"/>
    <cellStyle name="40% - 强调文字颜色 1 9" xfId="3726"/>
    <cellStyle name="样式 1 4 2 4" xfId="3727"/>
    <cellStyle name="常规 3 5 16 6" xfId="3728"/>
    <cellStyle name="差 2 2 21" xfId="3729"/>
    <cellStyle name="差 2 2 16" xfId="3730"/>
    <cellStyle name="20% - 强调文字颜色 6 2 19 2" xfId="3731"/>
    <cellStyle name="解释性文本 5 2 9" xfId="3732"/>
    <cellStyle name="百分比 7 2 8 2" xfId="3733"/>
    <cellStyle name="20% - 强调文字颜色 6 2 2" xfId="3734"/>
    <cellStyle name="20% - 强调文字颜色 6 2 2 10" xfId="3735"/>
    <cellStyle name="20% - 强调文字颜色 6 2 2 11" xfId="3736"/>
    <cellStyle name="20% - 强调文字颜色 6 2 2 11 2" xfId="3737"/>
    <cellStyle name="20% - 强调文字颜色 6 2 2 12 2" xfId="3738"/>
    <cellStyle name="20% - 强调文字颜色 6 2 2 13" xfId="3739"/>
    <cellStyle name="常规 8 2 2 9" xfId="3740"/>
    <cellStyle name="20% - 强调文字颜色 6 2 2 13 2" xfId="3741"/>
    <cellStyle name="20% - 强调文字颜色 6 2 2 14" xfId="3742"/>
    <cellStyle name="40% - 强调文字颜色 3 3 3 19" xfId="3743"/>
    <cellStyle name="标题 7" xfId="3744"/>
    <cellStyle name="40% - 强调文字颜色 2 4 10" xfId="3745"/>
    <cellStyle name="常规 8 2 3 9" xfId="3746"/>
    <cellStyle name="20% - 强调文字颜色 6 2 2 14 2" xfId="3747"/>
    <cellStyle name="检查单元格 2 2 21 2" xfId="3748"/>
    <cellStyle name="40% - 强调文字颜色 2 2 2 2 12" xfId="3749"/>
    <cellStyle name="20% - 强调文字颜色 6 2 2 2 10" xfId="3750"/>
    <cellStyle name="计算 2 3 20 9" xfId="3751"/>
    <cellStyle name="40% - 强调文字颜色 2 2 2 2 12 2" xfId="3752"/>
    <cellStyle name="20% - 强调文字颜色 6 2 2 2 10 2" xfId="3753"/>
    <cellStyle name="检查单元格 2 2 21 3" xfId="3754"/>
    <cellStyle name="40% - 强调文字颜色 2 2 2 2 13" xfId="3755"/>
    <cellStyle name="20% - 强调文字颜色 6 2 2 2 11" xfId="3756"/>
    <cellStyle name="60% - 强调文字颜色 3 2 13" xfId="3757"/>
    <cellStyle name="40% - 强调文字颜色 2 2 2 2 14 2" xfId="3758"/>
    <cellStyle name="链接单元格 2 2 21" xfId="3759"/>
    <cellStyle name="链接单元格 2 2 16" xfId="3760"/>
    <cellStyle name="百分比 2 3 14" xfId="3761"/>
    <cellStyle name="20% - 强调文字颜色 6 2 2 2 12 2" xfId="3762"/>
    <cellStyle name="检查单元格 2 2 21 5" xfId="3763"/>
    <cellStyle name="40% - 强调文字颜色 2 2 2 2 15" xfId="3764"/>
    <cellStyle name="20% - 强调文字颜色 6 2 2 2 13" xfId="3765"/>
    <cellStyle name="40% - 强调文字颜色 2 2 2 2 15 2" xfId="3766"/>
    <cellStyle name="40% - 强调文字颜色 2 2 13" xfId="3767"/>
    <cellStyle name="20% - 强调文字颜色 6 2 2 2 13 2" xfId="3768"/>
    <cellStyle name="20% - 强调文字颜色 6 2 2 2 15" xfId="3769"/>
    <cellStyle name="20% - 强调文字颜色 6 2 2 2 15 2" xfId="3770"/>
    <cellStyle name="百分比 9 5" xfId="3771"/>
    <cellStyle name="20% - 强调文字颜色 6 2 2 2 7 2" xfId="3772"/>
    <cellStyle name="标题 2 3 2 9 2" xfId="3773"/>
    <cellStyle name="40% - 强调文字颜色 2 2 2 19 2" xfId="3774"/>
    <cellStyle name="常规 32 17" xfId="3775"/>
    <cellStyle name="常规 27 17" xfId="3776"/>
    <cellStyle name="20% - 强调文字颜色 6 2 2 2 8" xfId="3777"/>
    <cellStyle name="20% - 强调文字颜色 6 2 2 2 8 2" xfId="3778"/>
    <cellStyle name="常规 32 18" xfId="3779"/>
    <cellStyle name="常规 27 18" xfId="3780"/>
    <cellStyle name="20% - 强调文字颜色 6 2 2 2 9" xfId="3781"/>
    <cellStyle name="20% - 强调文字颜色 6 2 2 2 9 2" xfId="3782"/>
    <cellStyle name="常规 13 12 15" xfId="3783"/>
    <cellStyle name="20% - 强调文字颜色 6 2 2 6" xfId="3784"/>
    <cellStyle name="60% - 强调文字颜色 4 2 2 20" xfId="3785"/>
    <cellStyle name="60% - 强调文字颜色 4 2 2 15" xfId="3786"/>
    <cellStyle name="20% - 强调文字颜色 6 2 2 6 2" xfId="3787"/>
    <cellStyle name="20% - 强调文字颜色 6 2 2 8" xfId="3788"/>
    <cellStyle name="20% - 强调文字颜色 6 2 2 8 2" xfId="3789"/>
    <cellStyle name="20% - 强调文字颜色 6 2 2 9" xfId="3790"/>
    <cellStyle name="常规 4 13 11" xfId="3791"/>
    <cellStyle name="常规 20 3 10 4" xfId="3792"/>
    <cellStyle name="40% - 强调文字颜色 4 3 3 10" xfId="3793"/>
    <cellStyle name="常规 20 10 3" xfId="3794"/>
    <cellStyle name="20% - 强调文字颜色 6 2 2 9 2" xfId="3795"/>
    <cellStyle name="20% - 强调文字颜色 6 2 2_庄墓预算（定稿）2改" xfId="3796"/>
    <cellStyle name="20% - 强调文字颜色 6 2 3" xfId="3797"/>
    <cellStyle name="标题 2 2 2 17" xfId="3798"/>
    <cellStyle name="40% - 强调文字颜色 3 3 2 2 11 2" xfId="3799"/>
    <cellStyle name="20% - 强调文字颜色 6 2 3 10" xfId="3800"/>
    <cellStyle name="20% - 强调文字颜色 6 2 3 11" xfId="3801"/>
    <cellStyle name="20% - 强调文字颜色 6 2 3 11 2" xfId="3802"/>
    <cellStyle name="20% - 强调文字颜色 6 2 3 12 2" xfId="3803"/>
    <cellStyle name="20% - 强调文字颜色 6 2 3 13" xfId="3804"/>
    <cellStyle name="20% - 强调文字颜色 6 2 3 13 2" xfId="3805"/>
    <cellStyle name="20% - 强调文字颜色 6 2 3 14" xfId="3806"/>
    <cellStyle name="40% - 强调文字颜色 3 4 10" xfId="3807"/>
    <cellStyle name="20% - 强调文字颜色 6 2 3 14 2" xfId="3808"/>
    <cellStyle name="20% - 强调文字颜色 6 2 3 16" xfId="3809"/>
    <cellStyle name="20% - 强调文字颜色 6 2 3 16 2" xfId="3810"/>
    <cellStyle name="20% - 强调文字颜色 6 2 3 17" xfId="3811"/>
    <cellStyle name="20% - 强调文字颜色 6 2 3 17 2" xfId="3812"/>
    <cellStyle name="60% - 强调文字颜色 5 3 3 12 2" xfId="3813"/>
    <cellStyle name="40% - 强调文字颜色 5 2 3 2 2" xfId="3814"/>
    <cellStyle name="20% - 强调文字颜色 6 2 3 18" xfId="3815"/>
    <cellStyle name="常规 12" xfId="3816"/>
    <cellStyle name="20% - 强调文字颜色 6 2 3 18 2" xfId="3817"/>
    <cellStyle name="20% - 强调文字颜色 6 2 3 19" xfId="3818"/>
    <cellStyle name="常规 62" xfId="3819"/>
    <cellStyle name="常规 57" xfId="3820"/>
    <cellStyle name="20% - 强调文字颜色 6 2 3 19 2" xfId="3821"/>
    <cellStyle name="20% - 强调文字颜色 6 2 3 5" xfId="3822"/>
    <cellStyle name="千位分隔 10 2 15" xfId="3823"/>
    <cellStyle name="20% - 强调文字颜色 6 2 3 5 2" xfId="3824"/>
    <cellStyle name="20% - 强调文字颜色 6 2 4" xfId="3825"/>
    <cellStyle name="20% - 强调文字颜色 6 2 4 2" xfId="3826"/>
    <cellStyle name="20% - 强调文字颜色 6 2 5" xfId="3827"/>
    <cellStyle name="20% - 强调文字颜色 6 2 5 2" xfId="3828"/>
    <cellStyle name="40% - 强调文字颜色 2 3 3 2 2" xfId="3829"/>
    <cellStyle name="20% - 强调文字颜色 6 2 6" xfId="3830"/>
    <cellStyle name="20% - 强调文字颜色 6 2 6 2" xfId="3831"/>
    <cellStyle name="20% - 强调文字颜色 6 2 8" xfId="3832"/>
    <cellStyle name="20% - 强调文字颜色 6 2 9" xfId="3833"/>
    <cellStyle name="20% - 强调文字颜色 6 2 9 2" xfId="3834"/>
    <cellStyle name="60% - 强调文字颜色 6 3 2 10 2" xfId="3835"/>
    <cellStyle name="60% - 强调文字颜色 1 3 2 2 2" xfId="3836"/>
    <cellStyle name="20% - 强调文字颜色 6 2_庄墓预算（定稿）2改" xfId="3837"/>
    <cellStyle name="百分比 7 2 9" xfId="3838"/>
    <cellStyle name="20% - 强调文字颜色 6 3" xfId="3839"/>
    <cellStyle name="40% - 强调文字颜色 3 3 6" xfId="3840"/>
    <cellStyle name="20% - 强调文字颜色 6 3 10" xfId="3841"/>
    <cellStyle name="40% - 强调文字颜色 3 3 6 2" xfId="3842"/>
    <cellStyle name="20% - 强调文字颜色 6 3 10 2" xfId="3843"/>
    <cellStyle name="40% - 强调文字颜色 2 4 5 2" xfId="3844"/>
    <cellStyle name="20% - 强调文字颜色 6 3 19" xfId="3845"/>
    <cellStyle name="常规 7 13 12" xfId="3846"/>
    <cellStyle name="差 3 2 16" xfId="3847"/>
    <cellStyle name="20% - 强调文字颜色 6 3 19 2" xfId="3848"/>
    <cellStyle name="百分比 7 2 9 2" xfId="3849"/>
    <cellStyle name="20% - 强调文字颜色 6 3 2" xfId="3850"/>
    <cellStyle name="20% - 强调文字颜色 6 3 2 10" xfId="3851"/>
    <cellStyle name="20% - 强调文字颜色 6 3 2 10 2" xfId="3852"/>
    <cellStyle name="强调文字颜色 2 3 15 6" xfId="3853"/>
    <cellStyle name="40% - 强调文字颜色 2 3 3 5 2" xfId="3854"/>
    <cellStyle name="20% - 强调文字颜色 6 3 2 11" xfId="3855"/>
    <cellStyle name="常规 20 3 12" xfId="3856"/>
    <cellStyle name="20% - 强调文字颜色 6 3 2 11 2" xfId="3857"/>
    <cellStyle name="40% - 强调文字颜色 1 2 2 2 3" xfId="3858"/>
    <cellStyle name="20% - 强调文字颜色 6 3 2 12 2" xfId="3859"/>
    <cellStyle name="20% - 强调文字颜色 6 3 2 13" xfId="3860"/>
    <cellStyle name="40% - 强调文字颜色 5 3 2 9" xfId="3861"/>
    <cellStyle name="常规 2 2 3 2 10" xfId="3862"/>
    <cellStyle name="20% - 强调文字颜色 6 3 2 13 2" xfId="3863"/>
    <cellStyle name="20% - 强调文字颜色 6 3 2 14" xfId="3864"/>
    <cellStyle name="40% - 强调文字颜色 5 3 3 9" xfId="3865"/>
    <cellStyle name="40% - 强调文字颜色 4 3 3 19" xfId="3866"/>
    <cellStyle name="20% - 强调文字颜色 6 3 2 14 2" xfId="3867"/>
    <cellStyle name="20% - 强调文字颜色 6 3 2 15" xfId="3868"/>
    <cellStyle name="20% - 强调文字颜色 6 3 2 20" xfId="3869"/>
    <cellStyle name="20% - 强调文字颜色 6 3 2 15 2" xfId="3870"/>
    <cellStyle name="20% - 强调文字颜色 6 3 2 20 2" xfId="3871"/>
    <cellStyle name="常规 14 7 16" xfId="3872"/>
    <cellStyle name="40% - 强调文字颜色 2 2 2 2 2 2" xfId="3873"/>
    <cellStyle name="20% - 强调文字颜色 6 3 2 16" xfId="3874"/>
    <cellStyle name="20% - 强调文字颜色 6 3 2 21" xfId="3875"/>
    <cellStyle name="常规 20 4 12" xfId="3876"/>
    <cellStyle name="20% - 强调文字颜色 6 3 2 16 2" xfId="3877"/>
    <cellStyle name="20% - 强调文字颜色 6 3 2 17" xfId="3878"/>
    <cellStyle name="40% - 强调文字颜色 4 4 4 2" xfId="3879"/>
    <cellStyle name="20% - 强调文字颜色 6 3 2 18" xfId="3880"/>
    <cellStyle name="货币 5 3" xfId="3881"/>
    <cellStyle name="40% - 强调文字颜色 4 3 2 6 2" xfId="3882"/>
    <cellStyle name="40% - 强调文字颜色 2 3 2 2 13" xfId="3883"/>
    <cellStyle name="强调文字颜色 5 2 2 6" xfId="3884"/>
    <cellStyle name="20% - 强调文字颜色 6 3 2 2 11" xfId="3885"/>
    <cellStyle name="40% - 强调文字颜色 4 8" xfId="3886"/>
    <cellStyle name="40% - 强调文字颜色 2 3 2 2 14 2" xfId="3887"/>
    <cellStyle name="20% - 强调文字颜色 6 3 2 2 12 2" xfId="3888"/>
    <cellStyle name="40% - 强调文字颜色 2 3 2 2 15" xfId="3889"/>
    <cellStyle name="强调文字颜色 5 2 2 8" xfId="3890"/>
    <cellStyle name="20% - 强调文字颜色 6 3 2 2 13" xfId="3891"/>
    <cellStyle name="40% - 强调文字颜色 5 8" xfId="3892"/>
    <cellStyle name="40% - 强调文字颜色 2 3 2 2 15 2" xfId="3893"/>
    <cellStyle name="千位分隔 21 2 14" xfId="3894"/>
    <cellStyle name="千位分隔 16 2 14" xfId="3895"/>
    <cellStyle name="20% - 强调文字颜色 6 3 2 2 13 2" xfId="3896"/>
    <cellStyle name="20% - 强调文字颜色 6 3 2 2 14 2" xfId="3897"/>
    <cellStyle name="20% - 强调文字颜色 6 3 2 2 15" xfId="3898"/>
    <cellStyle name="20% - 强调文字颜色 6 3 2 2 15 2" xfId="3899"/>
    <cellStyle name="20% - 强调文字颜色 6 3 2 2 16" xfId="3900"/>
    <cellStyle name="40% - 强调文字颜色 1 3 8 2" xfId="3901"/>
    <cellStyle name="20% - 强调文字颜色 6 3 2 2 3" xfId="3902"/>
    <cellStyle name="20% - 强调文字颜色 6 3 2 2 4" xfId="3903"/>
    <cellStyle name="20% - 强调文字颜色 6 3 2 2 5" xfId="3904"/>
    <cellStyle name="常规 12 3 2 10" xfId="3905"/>
    <cellStyle name="20% - 强调文字颜色 6 3 2 2 5 2" xfId="3906"/>
    <cellStyle name="20% - 强调文字颜色 6 3 2 2 6 2" xfId="3907"/>
    <cellStyle name="20% - 强调文字颜色 6 3 2 2 7" xfId="3908"/>
    <cellStyle name="20% - 强调文字颜色 6 3 2 2 7 2" xfId="3909"/>
    <cellStyle name="20% - 强调文字颜色 6 3 2 2 8 2" xfId="3910"/>
    <cellStyle name="40% - 强调文字颜色 1 3 2 16" xfId="3911"/>
    <cellStyle name="40% - 强调文字颜色 1 3 2 21" xfId="3912"/>
    <cellStyle name="强调文字颜色 3 3 2 2 9" xfId="3913"/>
    <cellStyle name="常规 10 2 2 3" xfId="3914"/>
    <cellStyle name="20% - 强调文字颜色 6 4 14" xfId="3915"/>
    <cellStyle name="20% - 强调文字颜色 6 3 2 2 9" xfId="3916"/>
    <cellStyle name="20% - 强调文字颜色 6 3 2 2 9 2" xfId="3917"/>
    <cellStyle name="40% - 强调文字颜色 5 2 2 2 15 2" xfId="3918"/>
    <cellStyle name="20% - 强调文字颜色 6 3 2 6" xfId="3919"/>
    <cellStyle name="常规 20 5 9" xfId="3920"/>
    <cellStyle name="20% - 强调文字颜色 6 3 2 6 2" xfId="3921"/>
    <cellStyle name="20% - 强调文字颜色 6 3 2 7" xfId="3922"/>
    <cellStyle name="常规 20 6 9" xfId="3923"/>
    <cellStyle name="20% - 强调文字颜色 6 3 2 7 2" xfId="3924"/>
    <cellStyle name="20% - 强调文字颜色 6 3 2 8" xfId="3925"/>
    <cellStyle name="常规 20 7 9" xfId="3926"/>
    <cellStyle name="20% - 强调文字颜色 6 3 2 8 2" xfId="3927"/>
    <cellStyle name="20% - 强调文字颜色 6 3 2 9" xfId="3928"/>
    <cellStyle name="常规 30 10 3" xfId="3929"/>
    <cellStyle name="常规 20 8 9" xfId="3930"/>
    <cellStyle name="20% - 强调文字颜色 6 3 2 9 2" xfId="3931"/>
    <cellStyle name="20% - 强调文字颜色 6 3 3" xfId="3932"/>
    <cellStyle name="百分比 12 5 2" xfId="3933"/>
    <cellStyle name="20% - 强调文字颜色 6 3 3 10" xfId="3934"/>
    <cellStyle name="20% - 强调文字颜色 6 3 3 10 2" xfId="3935"/>
    <cellStyle name="20% - 强调文字颜色 6 3 3 11" xfId="3936"/>
    <cellStyle name="20% - 强调文字颜色 6 3 3 11 2" xfId="3937"/>
    <cellStyle name="强调文字颜色 1 3 10" xfId="3938"/>
    <cellStyle name="20% - 强调文字颜色 6 3 3 12 2" xfId="3939"/>
    <cellStyle name="20% - 强调文字颜色 6 3 3 13" xfId="3940"/>
    <cellStyle name="强调文字颜色 3 5 2 4" xfId="3941"/>
    <cellStyle name="差 2 15 9" xfId="3942"/>
    <cellStyle name="20% - 强调文字颜色 6 3 3 13 2" xfId="3943"/>
    <cellStyle name="20% - 强调文字颜色 6 3 3 14" xfId="3944"/>
    <cellStyle name="20% - 强调文字颜色 6 3 3 14 2" xfId="3945"/>
    <cellStyle name="20% - 强调文字颜色 6 3 3 15" xfId="3946"/>
    <cellStyle name="20% - 强调文字颜色 6 3 3 20" xfId="3947"/>
    <cellStyle name="20% - 强调文字颜色 6 3 3 15 2" xfId="3948"/>
    <cellStyle name="40% - 强调文字颜色 2 2 2 2 7 2" xfId="3949"/>
    <cellStyle name="20% - 强调文字颜色 6 3 3 16" xfId="3950"/>
    <cellStyle name="60% - 强调文字颜色 4 3 2 2 6" xfId="3951"/>
    <cellStyle name="20% - 强调文字颜色 6 3 3 16 2" xfId="3952"/>
    <cellStyle name="20% - 强调文字颜色 6 3 3 17" xfId="3953"/>
    <cellStyle name="强调文字颜色 1 4 10" xfId="3954"/>
    <cellStyle name="20% - 强调文字颜色 6 3 3 17 2" xfId="3955"/>
    <cellStyle name="20% - 强调文字颜色 6 3 3 18 2" xfId="3956"/>
    <cellStyle name="20% - 强调文字颜色 6 3 3 19 2" xfId="3957"/>
    <cellStyle name="20% - 强调文字颜色 6 3 3 2" xfId="3958"/>
    <cellStyle name="样式 1 4 11" xfId="3959"/>
    <cellStyle name="20% - 强调文字颜色 6 3 3 2 2" xfId="3960"/>
    <cellStyle name="20% - 强调文字颜色 6 3 3 3" xfId="3961"/>
    <cellStyle name="40% - 强调文字颜色 2 3 2 2 11" xfId="3962"/>
    <cellStyle name="常规 21 2 9" xfId="3963"/>
    <cellStyle name="常规 16 2 9" xfId="3964"/>
    <cellStyle name="20% - 强调文字颜色 6 3 3 3 2" xfId="3965"/>
    <cellStyle name="20% - 强调文字颜色 6 3 3 4" xfId="3966"/>
    <cellStyle name="20% - 强调文字颜色 6 3 3 4 2" xfId="3967"/>
    <cellStyle name="标题 2 2 2 16 2" xfId="3968"/>
    <cellStyle name="40% - 强调文字颜色 3 3 10" xfId="3969"/>
    <cellStyle name="20% - 强调文字颜色 6 3 3 5" xfId="3970"/>
    <cellStyle name="40% - 强调文字颜色 3 3 10 2" xfId="3971"/>
    <cellStyle name="千位分隔 20 2 15" xfId="3972"/>
    <cellStyle name="千位分隔 15 2 15" xfId="3973"/>
    <cellStyle name="20% - 强调文字颜色 6 3 3 5 2" xfId="3974"/>
    <cellStyle name="40% - 强调文字颜色 3 3 11" xfId="3975"/>
    <cellStyle name="20% - 强调文字颜色 6 3 3 6" xfId="3976"/>
    <cellStyle name="40% - 强调文字颜色 3 3 11 2" xfId="3977"/>
    <cellStyle name="20% - 强调文字颜色 6 3 3 6 2" xfId="3978"/>
    <cellStyle name="40% - 强调文字颜色 3 3 12" xfId="3979"/>
    <cellStyle name="20% - 强调文字颜色 6 3 3 7" xfId="3980"/>
    <cellStyle name="常规 4 4 10 5" xfId="3981"/>
    <cellStyle name="40% - 强调文字颜色 3 3 12 2" xfId="3982"/>
    <cellStyle name="20% - 强调文字颜色 6 3 3 7 2" xfId="3983"/>
    <cellStyle name="40% - 强调文字颜色 3 3 13" xfId="3984"/>
    <cellStyle name="20% - 强调文字颜色 6 3 3 8" xfId="3985"/>
    <cellStyle name="40% - 强调文字颜色 3 3 13 2" xfId="3986"/>
    <cellStyle name="20% - 强调文字颜色 6 3 3 8 2" xfId="3987"/>
    <cellStyle name="40% - 强调文字颜色 3 3 14" xfId="3988"/>
    <cellStyle name="常规 4 2 2 2" xfId="3989"/>
    <cellStyle name="20% - 强调文字颜色 6 3 3 9" xfId="3990"/>
    <cellStyle name="好 3 15 6" xfId="3991"/>
    <cellStyle name="40% - 强调文字颜色 3 3 14 2" xfId="3992"/>
    <cellStyle name="常规 4 2 2 2 2" xfId="3993"/>
    <cellStyle name="20% - 强调文字颜色 6 3 3 9 2" xfId="3994"/>
    <cellStyle name="20% - 强调文字颜色 6 3 4" xfId="3995"/>
    <cellStyle name="20% - 强调文字颜色 6 3 4 2" xfId="3996"/>
    <cellStyle name="20% - 强调文字颜色 6 3 4 2 2" xfId="3997"/>
    <cellStyle name="40% - 强调文字颜色 2 2 3 10 2" xfId="3998"/>
    <cellStyle name="20% - 强调文字颜色 6 3 4 3" xfId="3999"/>
    <cellStyle name="常规 22 2 9" xfId="4000"/>
    <cellStyle name="常规 17 2 9" xfId="4001"/>
    <cellStyle name="20% - 强调文字颜色 6 3 4 3 2" xfId="4002"/>
    <cellStyle name="20% - 强调文字颜色 6 3 4 4" xfId="4003"/>
    <cellStyle name="60% - 强调文字颜色 5 2 2 2 8" xfId="4004"/>
    <cellStyle name="40% - 强调文字颜色 2 3 3 3 2" xfId="4005"/>
    <cellStyle name="20% - 强调文字颜色 6 3 6" xfId="4006"/>
    <cellStyle name="20% - 强调文字颜色 6 3 6 2" xfId="4007"/>
    <cellStyle name="20% - 强调文字颜色 6 3 7 2" xfId="4008"/>
    <cellStyle name="20% - 强调文字颜色 6 3 8" xfId="4009"/>
    <cellStyle name="20% - 强调文字颜色 6 3 8 2" xfId="4010"/>
    <cellStyle name="20% - 强调文字颜色 6 3 9" xfId="4011"/>
    <cellStyle name="20% - 强调文字颜色 6 3 9 2" xfId="4012"/>
    <cellStyle name="20% - 强调文字颜色 6 3_庄墓预算（定稿）2改" xfId="4013"/>
    <cellStyle name="20% - 强调文字颜色 6 4" xfId="4014"/>
    <cellStyle name="适中 2 25" xfId="4015"/>
    <cellStyle name="40% - 强调文字颜色 1 3 2 12" xfId="4016"/>
    <cellStyle name="强调文字颜色 3 3 2 2 5" xfId="4017"/>
    <cellStyle name="20% - 强调文字颜色 6 4 10" xfId="4018"/>
    <cellStyle name="40% - 强调文字颜色 1 3 2 12 2" xfId="4019"/>
    <cellStyle name="60% - 强调文字颜色 2 3 2_庄墓预算（定稿）2改" xfId="4020"/>
    <cellStyle name="20% - 强调文字颜色 6 4 10 2" xfId="4021"/>
    <cellStyle name="样式 1 2 2" xfId="4022"/>
    <cellStyle name="60% - 强调文字颜色 6 2 3 12" xfId="4023"/>
    <cellStyle name="40% - 强调文字颜色 5 2 18" xfId="4024"/>
    <cellStyle name="40% - 强调文字颜色 5 2 23" xfId="4025"/>
    <cellStyle name="40% - 强调文字颜色 1 3 2 13 2" xfId="4026"/>
    <cellStyle name="链接单元格 2 2 4" xfId="4027"/>
    <cellStyle name="好 2 3 23" xfId="4028"/>
    <cellStyle name="好 2 3 18" xfId="4029"/>
    <cellStyle name="20% - 强调文字颜色 6 4 11 2" xfId="4030"/>
    <cellStyle name="40% - 强调文字颜色 1 3 2 14" xfId="4031"/>
    <cellStyle name="强调文字颜色 3 3 2 2 7" xfId="4032"/>
    <cellStyle name="20% - 强调文字颜色 6 4 12" xfId="4033"/>
    <cellStyle name="40% - 强调文字颜色 1 3 2 15" xfId="4034"/>
    <cellStyle name="40% - 强调文字颜色 1 3 2 20" xfId="4035"/>
    <cellStyle name="强调文字颜色 3 3 2 2 8" xfId="4036"/>
    <cellStyle name="常规 10 2 2 2" xfId="4037"/>
    <cellStyle name="20% - 强调文字颜色 6 4 13" xfId="4038"/>
    <cellStyle name="40% - 强调文字颜色 6 2 6" xfId="4039"/>
    <cellStyle name="40% - 强调文字颜色 1 3 2 15 2" xfId="4040"/>
    <cellStyle name="40% - 强调文字颜色 1 3 2 20 2" xfId="4041"/>
    <cellStyle name="常规 10 2 2 2 2" xfId="4042"/>
    <cellStyle name="20% - 强调文字颜色 6 4 13 2" xfId="4043"/>
    <cellStyle name="40% - 强调文字颜色 6 3 6" xfId="4044"/>
    <cellStyle name="40% - 强调文字颜色 1 3 2 16 2" xfId="4045"/>
    <cellStyle name="20% - 强调文字颜色 6 4 14 2" xfId="4046"/>
    <cellStyle name="40% - 强调文字颜色 1 3 2 17" xfId="4047"/>
    <cellStyle name="常规 10 2 2 4" xfId="4048"/>
    <cellStyle name="20% - 强调文字颜色 6 4 15" xfId="4049"/>
    <cellStyle name="40% - 强调文字颜色 6 4 6" xfId="4050"/>
    <cellStyle name="40% - 强调文字颜色 1 3 2 17 2" xfId="4051"/>
    <cellStyle name="60% - 强调文字颜色 4 2 2 6" xfId="4052"/>
    <cellStyle name="20% - 强调文字颜色 6 4 15 2" xfId="4053"/>
    <cellStyle name="40% - 强调文字颜色 1 3 2 18" xfId="4054"/>
    <cellStyle name="常规 10 2 2 5" xfId="4055"/>
    <cellStyle name="20% - 强调文字颜色 6 4 16" xfId="4056"/>
    <cellStyle name="20% - 强调文字颜色 6 4 2" xfId="4057"/>
    <cellStyle name="20% - 强调文字颜色 6 4 3" xfId="4058"/>
    <cellStyle name="20% - 强调文字颜色 6 4 3 2" xfId="4059"/>
    <cellStyle name="20% - 强调文字颜色 6 4 4" xfId="4060"/>
    <cellStyle name="20% - 强调文字颜色 6 4 5" xfId="4061"/>
    <cellStyle name="20% - 强调文字颜色 6 4 5 2" xfId="4062"/>
    <cellStyle name="40% - 强调文字颜色 2 3 3 4 2" xfId="4063"/>
    <cellStyle name="20% - 强调文字颜色 6 4 6" xfId="4064"/>
    <cellStyle name="解释性文本 3 2 2 9" xfId="4065"/>
    <cellStyle name="20% - 强调文字颜色 6 4 6 2" xfId="4066"/>
    <cellStyle name="20% - 强调文字颜色 6 4 7 2" xfId="4067"/>
    <cellStyle name="20% - 强调文字颜色 6 4 8" xfId="4068"/>
    <cellStyle name="40% - 强调文字颜色 5 2 2 9" xfId="4069"/>
    <cellStyle name="20% - 强调文字颜色 6 4 8 2" xfId="4070"/>
    <cellStyle name="20% - 强调文字颜色 6 4 9" xfId="4071"/>
    <cellStyle name="警告文本 3 22" xfId="4072"/>
    <cellStyle name="警告文本 3 17" xfId="4073"/>
    <cellStyle name="60% - 强调文字颜色 5 3 3 19" xfId="4074"/>
    <cellStyle name="40% - 强调文字颜色 5 2 3 9" xfId="4075"/>
    <cellStyle name="20% - 强调文字颜色 6 4 9 2" xfId="4076"/>
    <cellStyle name="20% - 强调文字颜色 6 5" xfId="4077"/>
    <cellStyle name="20% - 强调文字颜色 6 5 2" xfId="4078"/>
    <cellStyle name="20% - 强调文字颜色 6 5 3" xfId="4079"/>
    <cellStyle name="20% - 强调文字颜色 6 6" xfId="4080"/>
    <cellStyle name="20% - 强调文字颜色 6 6 2" xfId="4081"/>
    <cellStyle name="20% - 强调文字颜色 6 7" xfId="4082"/>
    <cellStyle name="40% - 强调文字颜色 3 4 2 2" xfId="4083"/>
    <cellStyle name="40% - 强调文字颜色 6 2 2 12" xfId="4084"/>
    <cellStyle name="20% - 强调文字颜色 6 7 2" xfId="4085"/>
    <cellStyle name="20% - 强调文字颜色 6 8" xfId="4086"/>
    <cellStyle name="40% - 强调文字颜色 3 3 2 7" xfId="4087"/>
    <cellStyle name="差 2 2 2 11" xfId="4088"/>
    <cellStyle name="标题 4 4 16 8" xfId="4089"/>
    <cellStyle name="20% - 强调文字颜色 6 9 2" xfId="4090"/>
    <cellStyle name="常规 11 4 10 6" xfId="4091"/>
    <cellStyle name="标题 3 2 2 2 5" xfId="4092"/>
    <cellStyle name="40% - 强调文字颜色 5 3 3 9 2" xfId="4093"/>
    <cellStyle name="警告文本 2 15 11" xfId="4094"/>
    <cellStyle name="40% - 强调文字颜色 4 3 3 19 2" xfId="4095"/>
    <cellStyle name="40% - 强调文字颜色 1 10" xfId="4096"/>
    <cellStyle name="好 5 2 5" xfId="4097"/>
    <cellStyle name="40% - 强调文字颜色 1 10 2" xfId="4098"/>
    <cellStyle name="好 5 2 6" xfId="4099"/>
    <cellStyle name="40% - 强调文字颜色 1 11" xfId="4100"/>
    <cellStyle name="40% - 强调文字颜色 5 2 15" xfId="4101"/>
    <cellStyle name="40% - 强调文字颜色 5 2 20" xfId="4102"/>
    <cellStyle name="40% - 强调文字颜色 1 11 2" xfId="4103"/>
    <cellStyle name="好 5 2 7" xfId="4104"/>
    <cellStyle name="40% - 强调文字颜色 1 12" xfId="4105"/>
    <cellStyle name="40% - 强调文字颜色 5 2 2 19 2" xfId="4106"/>
    <cellStyle name="链接单元格 4 16 2" xfId="4107"/>
    <cellStyle name="好 5 2 8" xfId="4108"/>
    <cellStyle name="40% - 强调文字颜色 1 13" xfId="4109"/>
    <cellStyle name="40% - 强调文字颜色 1 13 2" xfId="4110"/>
    <cellStyle name="链接单元格 4 16 3" xfId="4111"/>
    <cellStyle name="好 5 2 9" xfId="4112"/>
    <cellStyle name="60% - 强调文字颜色 2 3 2 2 5 2" xfId="4113"/>
    <cellStyle name="40% - 强调文字颜色 1 14" xfId="4114"/>
    <cellStyle name="40% - 强调文字颜色 1 14 2" xfId="4115"/>
    <cellStyle name="链接单元格 4 16 4" xfId="4116"/>
    <cellStyle name="40% - 强调文字颜色 1 15" xfId="4117"/>
    <cellStyle name="40% - 强调文字颜色 1 20" xfId="4118"/>
    <cellStyle name="40% - 强调文字颜色 1 15 2" xfId="4119"/>
    <cellStyle name="40% - 强调文字颜色 1 20 2" xfId="4120"/>
    <cellStyle name="40% - 强调文字颜色 5 3 15" xfId="4121"/>
    <cellStyle name="40% - 强调文字颜色 5 3 20" xfId="4122"/>
    <cellStyle name="40% - 强调文字颜色 1 16 2" xfId="4123"/>
    <cellStyle name="链接单元格 4 16 6" xfId="4124"/>
    <cellStyle name="40% - 强调文字颜色 1 17" xfId="4125"/>
    <cellStyle name="40% - 强调文字颜色 1 22" xfId="4126"/>
    <cellStyle name="链接单元格 4 16 7" xfId="4127"/>
    <cellStyle name="40% - 强调文字颜色 1 18" xfId="4128"/>
    <cellStyle name="40% - 强调文字颜色 1 18 2" xfId="4129"/>
    <cellStyle name="计算 13 6" xfId="4130"/>
    <cellStyle name="40% - 强调文字颜色 5 2 2 4 2" xfId="4131"/>
    <cellStyle name="链接单元格 4 16 8" xfId="4132"/>
    <cellStyle name="40% - 强调文字颜色 1 19" xfId="4133"/>
    <cellStyle name="40% - 强调文字颜色 4 2 2 10" xfId="4134"/>
    <cellStyle name="40% - 强调文字颜色 1 19 2" xfId="4135"/>
    <cellStyle name="40% - 强调文字颜色 1 2" xfId="4136"/>
    <cellStyle name="40% - 强调文字颜色 1 2 10" xfId="4137"/>
    <cellStyle name="40% - 强调文字颜色 1 2 10 2" xfId="4138"/>
    <cellStyle name="标题 1 2 4 2" xfId="4139"/>
    <cellStyle name="40% - 强调文字颜色 1 2 11" xfId="4140"/>
    <cellStyle name="40% - 强调文字颜色 1 2 11 2" xfId="4141"/>
    <cellStyle name="40% - 强调文字颜色 1 2 12" xfId="4142"/>
    <cellStyle name="40% - 强调文字颜色 5 3 2 19" xfId="4143"/>
    <cellStyle name="千位分隔 6 2 14" xfId="4144"/>
    <cellStyle name="40% - 强调文字颜色 1 2 12 2" xfId="4145"/>
    <cellStyle name="40% - 强调文字颜色 1 2 13" xfId="4146"/>
    <cellStyle name="40% - 强调文字颜色 1 2 13 2" xfId="4147"/>
    <cellStyle name="百分比 4 2 3" xfId="4148"/>
    <cellStyle name="40% - 强调文字颜色 1 2 14 2" xfId="4149"/>
    <cellStyle name="40% - 强调文字颜色 1 2 15" xfId="4150"/>
    <cellStyle name="40% - 强调文字颜色 1 2 20" xfId="4151"/>
    <cellStyle name="40% - 强调文字颜色 1 2 15 2" xfId="4152"/>
    <cellStyle name="40% - 强调文字颜色 1 2 20 2" xfId="4153"/>
    <cellStyle name="40% - 强调文字颜色 1 2 16" xfId="4154"/>
    <cellStyle name="40% - 强调文字颜色 1 2 21" xfId="4155"/>
    <cellStyle name="40% - 强调文字颜色 1 2 16 2" xfId="4156"/>
    <cellStyle name="40% - 强调文字颜色 1 2 21 2" xfId="4157"/>
    <cellStyle name="40% - 强调文字颜色 2 2 10 2" xfId="4158"/>
    <cellStyle name="40% - 强调文字颜色 1 2 17" xfId="4159"/>
    <cellStyle name="40% - 强调文字颜色 1 2 22" xfId="4160"/>
    <cellStyle name="40% - 强调文字颜色 5 3 3 19" xfId="4161"/>
    <cellStyle name="40% - 强调文字颜色 1 2 17 2" xfId="4162"/>
    <cellStyle name="40% - 强调文字颜色 1 2 18" xfId="4163"/>
    <cellStyle name="40% - 强调文字颜色 1 2 23" xfId="4164"/>
    <cellStyle name="计算 3 2 2 11" xfId="4165"/>
    <cellStyle name="常规 22 2 3" xfId="4166"/>
    <cellStyle name="常规 17 2 3" xfId="4167"/>
    <cellStyle name="40% - 强调文字颜色 1 2 18 2" xfId="4168"/>
    <cellStyle name="60% - 强调文字颜色 5 2 11 2" xfId="4169"/>
    <cellStyle name="40% - 强调文字颜色 1 2 19" xfId="4170"/>
    <cellStyle name="40% - 强调文字颜色 1 2 19 2" xfId="4171"/>
    <cellStyle name="40% - 强调文字颜色 1 2 2" xfId="4172"/>
    <cellStyle name="40% - 强调文字颜色 1 2 2 10" xfId="4173"/>
    <cellStyle name="40% - 强调文字颜色 1 2 2 10 2" xfId="4174"/>
    <cellStyle name="40% - 强调文字颜色 1 2 2 11" xfId="4175"/>
    <cellStyle name="40% - 强调文字颜色 1 2 2 11 2" xfId="4176"/>
    <cellStyle name="40% - 强调文字颜色 1 2 2 18 2" xfId="4177"/>
    <cellStyle name="40% - 强调文字颜色 1 2 2 19" xfId="4178"/>
    <cellStyle name="60% - 强调文字颜色 6 2 3 11" xfId="4179"/>
    <cellStyle name="40% - 强调文字颜色 5 2 17" xfId="4180"/>
    <cellStyle name="40% - 强调文字颜色 5 2 22" xfId="4181"/>
    <cellStyle name="40% - 强调文字颜色 1 2 2 2 2 2" xfId="4182"/>
    <cellStyle name="40% - 强调文字颜色 1 2 2 2 4" xfId="4183"/>
    <cellStyle name="40% - 强调文字颜色 1 2 2 2 4 2" xfId="4184"/>
    <cellStyle name="40% - 强调文字颜色 1 2 2 2 5" xfId="4185"/>
    <cellStyle name="40% - 强调文字颜色 1 2 2 2 5 2" xfId="4186"/>
    <cellStyle name="常规 9 10 4" xfId="4187"/>
    <cellStyle name="40% - 强调文字颜色 1 2 2 2 6 2" xfId="4188"/>
    <cellStyle name="40% - 强调文字颜色 3 3 2_庄墓预算（定稿）2改" xfId="4189"/>
    <cellStyle name="40% - 强调文字颜色 1 2 2 2 7" xfId="4190"/>
    <cellStyle name="40% - 强调文字颜色 5 3 17" xfId="4191"/>
    <cellStyle name="40% - 强调文字颜色 5 3 22" xfId="4192"/>
    <cellStyle name="常规 9 11 4" xfId="4193"/>
    <cellStyle name="40% - 强调文字颜色 1 2 2 2 7 2" xfId="4194"/>
    <cellStyle name="40% - 强调文字颜色 1 2 2 2 8" xfId="4195"/>
    <cellStyle name="40% - 强调文字颜色 1 2 2 2 9" xfId="4196"/>
    <cellStyle name="注释 3 3 5" xfId="4197"/>
    <cellStyle name="强调文字颜色 1 2 2 2 9" xfId="4198"/>
    <cellStyle name="40% - 强调文字颜色 1 2 2 2 9 2" xfId="4199"/>
    <cellStyle name="计算 2 2 2 10" xfId="4200"/>
    <cellStyle name="40% - 强调文字颜色 1 2 2 5 2" xfId="4201"/>
    <cellStyle name="标题 3 3 2 18 2" xfId="4202"/>
    <cellStyle name="40% - 强调文字颜色 1 2 2 6" xfId="4203"/>
    <cellStyle name="40% - 强调文字颜色 1 2 2 6 2" xfId="4204"/>
    <cellStyle name="40% - 强调文字颜色 4 2 2 11 2" xfId="4205"/>
    <cellStyle name="40% - 强调文字颜色 1 2 2 7" xfId="4206"/>
    <cellStyle name="40% - 强调文字颜色 1 2 2 8" xfId="4207"/>
    <cellStyle name="40% - 强调文字颜色 1 2 3" xfId="4208"/>
    <cellStyle name="40% - 强调文字颜色 1 2 3 11" xfId="4209"/>
    <cellStyle name="40% - 强调文字颜色 1 2 3 11 2" xfId="4210"/>
    <cellStyle name="40% - 强调文字颜色 5 2 2" xfId="4211"/>
    <cellStyle name="40% - 强调文字颜色 1 2 3 12" xfId="4212"/>
    <cellStyle name="40% - 强调文字颜色 5 2 2 2" xfId="4213"/>
    <cellStyle name="40% - 强调文字颜色 1 2 3 12 2" xfId="4214"/>
    <cellStyle name="警告文本 3 10" xfId="4215"/>
    <cellStyle name="60% - 强调文字颜色 5 3 3 12" xfId="4216"/>
    <cellStyle name="40% - 强调文字颜色 5 2 3 2" xfId="4217"/>
    <cellStyle name="40% - 强调文字颜色 1 2 3 13 2" xfId="4218"/>
    <cellStyle name="40% - 强调文字颜色 5 2 4 2" xfId="4219"/>
    <cellStyle name="常规 13 3 10 8" xfId="4220"/>
    <cellStyle name="40% - 强调文字颜色 2 3 3 14" xfId="4221"/>
    <cellStyle name="40% - 强调文字颜色 1 2 3 14 2" xfId="4222"/>
    <cellStyle name="40% - 强调文字颜色 5 2 5" xfId="4223"/>
    <cellStyle name="40% - 强调文字颜色 1 2 3 15" xfId="4224"/>
    <cellStyle name="40% - 强调文字颜色 1 2 3 20" xfId="4225"/>
    <cellStyle name="40% - 强调文字颜色 5 2 5 2" xfId="4226"/>
    <cellStyle name="40% - 强调文字颜色 1 2 3 15 2" xfId="4227"/>
    <cellStyle name="40% - 强调文字颜色 5 2 6" xfId="4228"/>
    <cellStyle name="40% - 强调文字颜色 1 2 3 16" xfId="4229"/>
    <cellStyle name="40% - 强调文字颜色 1 2 3 2" xfId="4230"/>
    <cellStyle name="40% - 强调文字颜色 1 2 3 2 2" xfId="4231"/>
    <cellStyle name="40% - 强调文字颜色 1 4 15 2" xfId="4232"/>
    <cellStyle name="40% - 强调文字颜色 1 2 3 3" xfId="4233"/>
    <cellStyle name="40% - 强调文字颜色 1 2 3 3 2" xfId="4234"/>
    <cellStyle name="40% - 强调文字颜色 1 2 4" xfId="4235"/>
    <cellStyle name="40% - 强调文字颜色 1 2 4 2" xfId="4236"/>
    <cellStyle name="40% - 强调文字颜色 1 2 5" xfId="4237"/>
    <cellStyle name="40% - 强调文字颜色 1 2 5 2" xfId="4238"/>
    <cellStyle name="40% - 强调文字颜色 1 2 8 2" xfId="4239"/>
    <cellStyle name="百分比 8 2 10" xfId="4240"/>
    <cellStyle name="40% - 强调文字颜色 1 2 9" xfId="4241"/>
    <cellStyle name="百分比 8 2 10 2" xfId="4242"/>
    <cellStyle name="40% - 强调文字颜色 1 2 9 2" xfId="4243"/>
    <cellStyle name="40% - 强调文字颜色 1 2_庄墓预算（定稿）2改" xfId="4244"/>
    <cellStyle name="40% - 强调文字颜色 1 3" xfId="4245"/>
    <cellStyle name="40% - 强调文字颜色 3 2 2 19" xfId="4246"/>
    <cellStyle name="标题 1 3 2 2 3 2" xfId="4247"/>
    <cellStyle name="40% - 强调文字颜色 1 3 10" xfId="4248"/>
    <cellStyle name="常规 20 5 7" xfId="4249"/>
    <cellStyle name="40% - 强调文字颜色 3 2 2 19 2" xfId="4250"/>
    <cellStyle name="适中 2 2 7" xfId="4251"/>
    <cellStyle name="40% - 强调文字颜色 1 3 10 2" xfId="4252"/>
    <cellStyle name="标题 1 2 9 2" xfId="4253"/>
    <cellStyle name="40% - 强调文字颜色 1 3 11" xfId="4254"/>
    <cellStyle name="适中 2 3 7" xfId="4255"/>
    <cellStyle name="计算 12" xfId="4256"/>
    <cellStyle name="汇总 2 2 14" xfId="4257"/>
    <cellStyle name="40% - 强调文字颜色 1 3 11 2" xfId="4258"/>
    <cellStyle name="40% - 强调文字颜色 1 3 12" xfId="4259"/>
    <cellStyle name="适中 4 10" xfId="4260"/>
    <cellStyle name="千位分隔 7 2 14" xfId="4261"/>
    <cellStyle name="40% - 强调文字颜色 1 3 12 2" xfId="4262"/>
    <cellStyle name="40% - 强调文字颜色 1 3 13" xfId="4263"/>
    <cellStyle name="40% - 强调文字颜色 1 3 13 2" xfId="4264"/>
    <cellStyle name="40% - 强调文字颜色 1 3 14" xfId="4265"/>
    <cellStyle name="百分比 9 2 3" xfId="4266"/>
    <cellStyle name="40% - 强调文字颜色 1 3 14 2" xfId="4267"/>
    <cellStyle name="40% - 强调文字颜色 1 3 15" xfId="4268"/>
    <cellStyle name="40% - 强调文字颜色 1 3 20" xfId="4269"/>
    <cellStyle name="40% - 强调文字颜色 1 3 15 2" xfId="4270"/>
    <cellStyle name="40% - 强调文字颜色 1 3 20 2" xfId="4271"/>
    <cellStyle name="40% - 强调文字颜色 1 3 16" xfId="4272"/>
    <cellStyle name="40% - 强调文字颜色 1 3 21" xfId="4273"/>
    <cellStyle name="汇总 2 3 14" xfId="4274"/>
    <cellStyle name="40% - 强调文字颜色 1 3 16 2" xfId="4275"/>
    <cellStyle name="40% - 强调文字颜色 1 3 21 2" xfId="4276"/>
    <cellStyle name="40% - 强调文字颜色 2 2 15 2" xfId="4277"/>
    <cellStyle name="40% - 强调文字颜色 2 2 20 2" xfId="4278"/>
    <cellStyle name="40% - 强调文字颜色 1 3 17" xfId="4279"/>
    <cellStyle name="40% - 强调文字颜色 1 3 22" xfId="4280"/>
    <cellStyle name="40% - 强调文字颜色 1 3 17 2" xfId="4281"/>
    <cellStyle name="40% - 强调文字颜色 1 3 18" xfId="4282"/>
    <cellStyle name="40% - 强调文字颜色 1 3 23" xfId="4283"/>
    <cellStyle name="常规 32 2 3" xfId="4284"/>
    <cellStyle name="常规 27 2 3" xfId="4285"/>
    <cellStyle name="40% - 强调文字颜色 1 3 18 2" xfId="4286"/>
    <cellStyle name="40% - 强调文字颜色 1 3 19" xfId="4287"/>
    <cellStyle name="40% - 强调文字颜色 1 3 19 2" xfId="4288"/>
    <cellStyle name="40% - 强调文字颜色 1 3 2" xfId="4289"/>
    <cellStyle name="40% - 强调文字颜色 1 3 2 10 2" xfId="4290"/>
    <cellStyle name="适中 2 24" xfId="4291"/>
    <cellStyle name="适中 2 19" xfId="4292"/>
    <cellStyle name="40% - 强调文字颜色 1 3 2 11" xfId="4293"/>
    <cellStyle name="40% - 强调文字颜色 1 3 2 11 2" xfId="4294"/>
    <cellStyle name="40% - 强调文字颜色 5 3 18" xfId="4295"/>
    <cellStyle name="40% - 强调文字颜色 5 3 23" xfId="4296"/>
    <cellStyle name="40% - 强调文字颜色 1 3 2 18 2" xfId="4297"/>
    <cellStyle name="40% - 强调文字颜色 1 3 2 19" xfId="4298"/>
    <cellStyle name="40% - 强调文字颜色 1 3 2 2" xfId="4299"/>
    <cellStyle name="40% - 强调文字颜色 4 2 2 2 8 2" xfId="4300"/>
    <cellStyle name="40% - 强调文字颜色 1 3 2 2 11 2" xfId="4301"/>
    <cellStyle name="汇总 2 2 29" xfId="4302"/>
    <cellStyle name="40% - 强调文字颜色 1 3 2 2 2" xfId="4303"/>
    <cellStyle name="常规 8 7 13" xfId="4304"/>
    <cellStyle name="40% - 强调文字颜色 1 3 2 2 2 2" xfId="4305"/>
    <cellStyle name="40% - 强调文字颜色 1 3 2 2 3" xfId="4306"/>
    <cellStyle name="40% - 强调文字颜色 1 3 2 2 4" xfId="4307"/>
    <cellStyle name="40% - 强调文字颜色 1 3 2 2 5" xfId="4308"/>
    <cellStyle name="标题 4 2 3 6" xfId="4309"/>
    <cellStyle name="40% - 强调文字颜色 1 3 2 2 5 2" xfId="4310"/>
    <cellStyle name="40% - 强调文字颜色 1 3 2 2 6" xfId="4311"/>
    <cellStyle name="常规 13 6 14" xfId="4312"/>
    <cellStyle name="标题 4 3 3 20" xfId="4313"/>
    <cellStyle name="标题 4 3 3 15" xfId="4314"/>
    <cellStyle name="40% - 强调文字颜色 1 3 2 2 6 2" xfId="4315"/>
    <cellStyle name="40% - 强调文字颜色 1 3 2 2 7" xfId="4316"/>
    <cellStyle name="常规 8 8 13" xfId="4317"/>
    <cellStyle name="40% - 强调文字颜色 1 3 2 2 7 2" xfId="4318"/>
    <cellStyle name="40% - 强调文字颜色 1 3 2 2 8" xfId="4319"/>
    <cellStyle name="适中 12 2" xfId="4320"/>
    <cellStyle name="40% - 强调文字颜色 1 3 2 2 9" xfId="4321"/>
    <cellStyle name="40% - 强调文字颜色 2 3 2 2 6 2" xfId="4322"/>
    <cellStyle name="40% - 强调文字颜色 1 3 2 3" xfId="4323"/>
    <cellStyle name="适中 4 25" xfId="4324"/>
    <cellStyle name="40% - 强调文字颜色 1 3 2 3 2" xfId="4325"/>
    <cellStyle name="40% - 强调文字颜色 1 3 2 4" xfId="4326"/>
    <cellStyle name="40% - 强调文字颜色 4 2_庄墓预算（定稿）2改" xfId="4327"/>
    <cellStyle name="40% - 强调文字颜色 1 3 2 4 2" xfId="4328"/>
    <cellStyle name="40% - 强调文字颜色 1 3 2 5" xfId="4329"/>
    <cellStyle name="40% - 强调文字颜色 3 6 2" xfId="4330"/>
    <cellStyle name="好 4 16 6" xfId="4331"/>
    <cellStyle name="40% - 强调文字颜色 3 4 15 2" xfId="4332"/>
    <cellStyle name="百分比 16 5" xfId="4333"/>
    <cellStyle name="40% - 强调文字颜色 2 3 2 11" xfId="4334"/>
    <cellStyle name="常规 2 4 4 15" xfId="4335"/>
    <cellStyle name="40% - 强调文字颜色 1 3 2 5 2" xfId="4336"/>
    <cellStyle name="40% - 强调文字颜色 1 3 2 6" xfId="4337"/>
    <cellStyle name="40% - 强调文字颜色 1 3 2 6 2" xfId="4338"/>
    <cellStyle name="汇总 2 3 29" xfId="4339"/>
    <cellStyle name="40% - 强调文字颜色 1 3 2 7 2" xfId="4340"/>
    <cellStyle name="40% - 强调文字颜色 1 3 2 8" xfId="4341"/>
    <cellStyle name="40% - 强调文字颜色 1 3 2 9" xfId="4342"/>
    <cellStyle name="40% - 强调文字颜色 1 3 3" xfId="4343"/>
    <cellStyle name="适中 3 23" xfId="4344"/>
    <cellStyle name="适中 3 18" xfId="4345"/>
    <cellStyle name="常规 12 3 10 4" xfId="4346"/>
    <cellStyle name="40% - 强调文字颜色 1 3 3 10" xfId="4347"/>
    <cellStyle name="40% - 强调文字颜色 1 3 3 10 2" xfId="4348"/>
    <cellStyle name="适中 3 24" xfId="4349"/>
    <cellStyle name="适中 3 19" xfId="4350"/>
    <cellStyle name="常规 12 3 10 5" xfId="4351"/>
    <cellStyle name="40% - 强调文字颜色 1 3 3 11" xfId="4352"/>
    <cellStyle name="常规 4 10 14" xfId="4353"/>
    <cellStyle name="40% - 强调文字颜色 1 3 3 11 2" xfId="4354"/>
    <cellStyle name="适中 3 25" xfId="4355"/>
    <cellStyle name="常规 12 3 10 6" xfId="4356"/>
    <cellStyle name="40% - 强调文字颜色 1 3 3 12" xfId="4357"/>
    <cellStyle name="40% - 强调文字颜色 1 3 3 12 2" xfId="4358"/>
    <cellStyle name="常规 12 3 10 7" xfId="4359"/>
    <cellStyle name="40% - 强调文字颜色 1 3 3 13" xfId="4360"/>
    <cellStyle name="60% - 强调文字颜色 6 3 3 12" xfId="4361"/>
    <cellStyle name="40% - 强调文字颜色 6 2 23" xfId="4362"/>
    <cellStyle name="40% - 强调文字颜色 6 2 18" xfId="4363"/>
    <cellStyle name="40% - 强调文字颜色 1 3 3 13 2" xfId="4364"/>
    <cellStyle name="常规 12 3 10 9" xfId="4365"/>
    <cellStyle name="40% - 强调文字颜色 1 3 3 15" xfId="4366"/>
    <cellStyle name="40% - 强调文字颜色 1 3 3 20" xfId="4367"/>
    <cellStyle name="40% - 强调文字颜色 1 3 3 15 2" xfId="4368"/>
    <cellStyle name="40% - 强调文字颜色 1 3 3 16" xfId="4369"/>
    <cellStyle name="常规 4 11 14" xfId="4370"/>
    <cellStyle name="40% - 强调文字颜色 1 3 3 16 2" xfId="4371"/>
    <cellStyle name="40% - 强调文字颜色 1 3 3 17" xfId="4372"/>
    <cellStyle name="40% - 强调文字颜色 1 3 3 17 2" xfId="4373"/>
    <cellStyle name="40% - 强调文字颜色 1 3 3 18" xfId="4374"/>
    <cellStyle name="40% - 强调文字颜色 1 3 3 18 2" xfId="4375"/>
    <cellStyle name="40% - 强调文字颜色 1 3 3 19" xfId="4376"/>
    <cellStyle name="40% - 强调文字颜色 1 3 3 2" xfId="4377"/>
    <cellStyle name="40% - 强调文字颜色 2 3 2 2 7 2" xfId="4378"/>
    <cellStyle name="40% - 强调文字颜色 1 3 3 3" xfId="4379"/>
    <cellStyle name="常规 11 4 14" xfId="4380"/>
    <cellStyle name="60% - 强调文字颜色 4 2 2 2 8" xfId="4381"/>
    <cellStyle name="40% - 强调文字颜色 1 3 3 3 2" xfId="4382"/>
    <cellStyle name="40% - 强调文字颜色 1 3 3 4" xfId="4383"/>
    <cellStyle name="常规 6 6 13" xfId="4384"/>
    <cellStyle name="40% - 强调文字颜色 1 3 3 4 2" xfId="4385"/>
    <cellStyle name="40% - 强调文字颜色 1 3 3 6" xfId="4386"/>
    <cellStyle name="40% - 强调文字颜色 1 3 3 6 2" xfId="4387"/>
    <cellStyle name="40% - 强调文字颜色 1 3 3 8" xfId="4388"/>
    <cellStyle name="40% - 强调文字颜色 1 3 3 8 2" xfId="4389"/>
    <cellStyle name="40% - 强调文字颜色 1 3 3 9" xfId="4390"/>
    <cellStyle name="常规 6 7 13" xfId="4391"/>
    <cellStyle name="40% - 强调文字颜色 1 3 3 9 2" xfId="4392"/>
    <cellStyle name="40% - 强调文字颜色 1 3 4" xfId="4393"/>
    <cellStyle name="输入 3 2 2 11" xfId="4394"/>
    <cellStyle name="适中 2 13" xfId="4395"/>
    <cellStyle name="计算 9" xfId="4396"/>
    <cellStyle name="40% - 强调文字颜色 1 3 4 2" xfId="4397"/>
    <cellStyle name="40% - 强调文字颜色 1 3 4 2 2" xfId="4398"/>
    <cellStyle name="40% - 强调文字颜色 2 3 2 2 8 2" xfId="4399"/>
    <cellStyle name="输入 3 2 2 12" xfId="4400"/>
    <cellStyle name="适中 2 14" xfId="4401"/>
    <cellStyle name="40% - 强调文字颜色 1 3 4 3" xfId="4402"/>
    <cellStyle name="常规 11 9 14" xfId="4403"/>
    <cellStyle name="40% - 强调文字颜色 1 3 4 3 2" xfId="4404"/>
    <cellStyle name="输入 3 2 2 13" xfId="4405"/>
    <cellStyle name="适中 2 20" xfId="4406"/>
    <cellStyle name="适中 2 15" xfId="4407"/>
    <cellStyle name="40% - 强调文字颜色 1 3 4 4" xfId="4408"/>
    <cellStyle name="40% - 强调文字颜色 1 3 5" xfId="4409"/>
    <cellStyle name="强调文字颜色 5 2 3 21" xfId="4410"/>
    <cellStyle name="强调文字颜色 5 2 3 16" xfId="4411"/>
    <cellStyle name="40% - 强调文字颜色 1 3 5 2" xfId="4412"/>
    <cellStyle name="40% - 强调文字颜色 1 3 6 2" xfId="4413"/>
    <cellStyle name="40% - 强调文字颜色 1 3 7" xfId="4414"/>
    <cellStyle name="40% - 强调文字颜色 1 3 7 2" xfId="4415"/>
    <cellStyle name="40% - 强调文字颜色 1 3 8" xfId="4416"/>
    <cellStyle name="40% - 强调文字颜色 1 3 9" xfId="4417"/>
    <cellStyle name="40% - 强调文字颜色 4 3 3 10 2" xfId="4418"/>
    <cellStyle name="适中 3 13" xfId="4419"/>
    <cellStyle name="40% - 强调文字颜色 1 3 9 2" xfId="4420"/>
    <cellStyle name="注释 3 3 18" xfId="4421"/>
    <cellStyle name="百分比 10 6 2" xfId="4422"/>
    <cellStyle name="40% - 强调文字颜色 5 3 3 12" xfId="4423"/>
    <cellStyle name="40% - 强调文字颜色 1 3_庄墓预算（定稿）2改" xfId="4424"/>
    <cellStyle name="40% - 强调文字颜色 1 4" xfId="4425"/>
    <cellStyle name="链接单元格 2 3 9" xfId="4426"/>
    <cellStyle name="40% - 强调文字颜色 3 2 3 19" xfId="4427"/>
    <cellStyle name="标题 1 3 2 2 8 2" xfId="4428"/>
    <cellStyle name="40% - 强调文字颜色 1 4 10" xfId="4429"/>
    <cellStyle name="40% - 强调文字颜色 3 2 3 19 2" xfId="4430"/>
    <cellStyle name="40% - 强调文字颜色 1 4 10 2" xfId="4431"/>
    <cellStyle name="常规 11 2 2" xfId="4432"/>
    <cellStyle name="40% - 强调文字颜色 1 4 11" xfId="4433"/>
    <cellStyle name="汇总 3 2 14" xfId="4434"/>
    <cellStyle name="常规 11 2 2 2" xfId="4435"/>
    <cellStyle name="40% - 强调文字颜色 1 4 11 2" xfId="4436"/>
    <cellStyle name="常规 11 2 3" xfId="4437"/>
    <cellStyle name="40% - 强调文字颜色 1 4 12" xfId="4438"/>
    <cellStyle name="千位分隔 8 2 14" xfId="4439"/>
    <cellStyle name="常规 11 2 3 2" xfId="4440"/>
    <cellStyle name="40% - 强调文字颜色 1 4 12 2" xfId="4441"/>
    <cellStyle name="常规 11 2 4" xfId="4442"/>
    <cellStyle name="40% - 强调文字颜色 1 4 13" xfId="4443"/>
    <cellStyle name="40% - 强调文字颜色 1 4 13 2" xfId="4444"/>
    <cellStyle name="常规 11 2 6" xfId="4445"/>
    <cellStyle name="40% - 强调文字颜色 1 4 15" xfId="4446"/>
    <cellStyle name="常规 11 2 7" xfId="4447"/>
    <cellStyle name="40% - 强调文字颜色 1 4 16" xfId="4448"/>
    <cellStyle name="40% - 强调文字颜色 1 4 2" xfId="4449"/>
    <cellStyle name="40% - 强调文字颜色 1 4 2 2" xfId="4450"/>
    <cellStyle name="40% - 强调文字颜色 1 4 3" xfId="4451"/>
    <cellStyle name="常规 6 10 6" xfId="4452"/>
    <cellStyle name="40% - 强调文字颜色 1 4 3 2" xfId="4453"/>
    <cellStyle name="40% - 强调文字颜色 1 5" xfId="4454"/>
    <cellStyle name="40% - 强调文字颜色 4 3 14" xfId="4455"/>
    <cellStyle name="40% - 强调文字颜色 1 5 2" xfId="4456"/>
    <cellStyle name="40% - 强调文字颜色 4 3 15" xfId="4457"/>
    <cellStyle name="40% - 强调文字颜色 4 3 20" xfId="4458"/>
    <cellStyle name="40% - 强调文字颜色 1 5 3" xfId="4459"/>
    <cellStyle name="40% - 强调文字颜色 1 6" xfId="4460"/>
    <cellStyle name="40% - 强调文字颜色 1 7" xfId="4461"/>
    <cellStyle name="40% - 强调文字颜色 1 7 2" xfId="4462"/>
    <cellStyle name="40% - 强调文字颜色 2 3 2 2 11 2" xfId="4463"/>
    <cellStyle name="40% - 强调文字颜色 1 8" xfId="4464"/>
    <cellStyle name="常规 9 7 2" xfId="4465"/>
    <cellStyle name="40% - 强调文字颜色 5 3 2 2 16" xfId="4466"/>
    <cellStyle name="40% - 强调文字颜色 1 8 2" xfId="4467"/>
    <cellStyle name="40% - 强调文字颜色 1 9 2" xfId="4468"/>
    <cellStyle name="40% - 强调文字颜色 2 10" xfId="4469"/>
    <cellStyle name="40% - 强调文字颜色 2 10 2" xfId="4470"/>
    <cellStyle name="40% - 强调文字颜色 2 2" xfId="4471"/>
    <cellStyle name="40% - 强调文字颜色 2 2 10" xfId="4472"/>
    <cellStyle name="40% - 强调文字颜色 2 2 11" xfId="4473"/>
    <cellStyle name="40% - 强调文字颜色 2 2 11 2" xfId="4474"/>
    <cellStyle name="40% - 强调文字颜色 2 2 12" xfId="4475"/>
    <cellStyle name="40% - 强调文字颜色 2 2 12 2" xfId="4476"/>
    <cellStyle name="40% - 强调文字颜色 2 2 13 2" xfId="4477"/>
    <cellStyle name="40% - 强调文字颜色 2 2 14" xfId="4478"/>
    <cellStyle name="40% - 强调文字颜色 2 2 14 2" xfId="4479"/>
    <cellStyle name="40% - 强调文字颜色 2 2 15" xfId="4480"/>
    <cellStyle name="40% - 强调文字颜色 2 2 20" xfId="4481"/>
    <cellStyle name="40% - 强调文字颜色 2 2 16" xfId="4482"/>
    <cellStyle name="40% - 强调文字颜色 2 2 21" xfId="4483"/>
    <cellStyle name="40% - 强调文字颜色 2 2 16 2" xfId="4484"/>
    <cellStyle name="40% - 强调文字颜色 2 2 21 2" xfId="4485"/>
    <cellStyle name="40% - 强调文字颜色 3 3 2 19 2" xfId="4486"/>
    <cellStyle name="40% - 强调文字颜色 2 3 10 2" xfId="4487"/>
    <cellStyle name="40% - 强调文字颜色 2 2 17" xfId="4488"/>
    <cellStyle name="40% - 强调文字颜色 2 2 22" xfId="4489"/>
    <cellStyle name="常规 3 3 15 5" xfId="4490"/>
    <cellStyle name="40% - 强调文字颜色 2 2 17 2" xfId="4491"/>
    <cellStyle name="40% - 强调文字颜色 2 2 18" xfId="4492"/>
    <cellStyle name="40% - 强调文字颜色 2 2 23" xfId="4493"/>
    <cellStyle name="60% - 强调文字颜色 5 3 11 2" xfId="4494"/>
    <cellStyle name="40% - 强调文字颜色 2 2 19" xfId="4495"/>
    <cellStyle name="40% - 强调文字颜色 2 2 19 2" xfId="4496"/>
    <cellStyle name="40% - 强调文字颜色 2 2 2" xfId="4497"/>
    <cellStyle name="40% - 强调文字颜色 2 2 2 10" xfId="4498"/>
    <cellStyle name="40% - 强调文字颜色 2 2 2 10 2" xfId="4499"/>
    <cellStyle name="40% - 强调文字颜色 5 9 2" xfId="4500"/>
    <cellStyle name="40% - 强调文字颜色 2 2 2 11" xfId="4501"/>
    <cellStyle name="40% - 强调文字颜色 2 2 2 11 2" xfId="4502"/>
    <cellStyle name="标题 2 3 2 2" xfId="4503"/>
    <cellStyle name="40% - 强调文字颜色 2 2 2 12" xfId="4504"/>
    <cellStyle name="标题 2 3 2 2 2" xfId="4505"/>
    <cellStyle name="40% - 强调文字颜色 2 2 2 12 2" xfId="4506"/>
    <cellStyle name="标题 2 3 2 3" xfId="4507"/>
    <cellStyle name="40% - 强调文字颜色 2 2 2 13" xfId="4508"/>
    <cellStyle name="标题 2 3 2 3 2" xfId="4509"/>
    <cellStyle name="60% - 强调文字颜色 6 3 3 20" xfId="4510"/>
    <cellStyle name="60% - 强调文字颜色 6 3 3 15" xfId="4511"/>
    <cellStyle name="40% - 强调文字颜色 2 2 2 13 2" xfId="4512"/>
    <cellStyle name="标题 2 3 2 4" xfId="4513"/>
    <cellStyle name="40% - 强调文字颜色 2 2 2 14" xfId="4514"/>
    <cellStyle name="40% - 强调文字颜色 3 3 3 17" xfId="4515"/>
    <cellStyle name="标题 2 3 2 4 2" xfId="4516"/>
    <cellStyle name="40% - 强调文字颜色 2 2 2 14 2" xfId="4517"/>
    <cellStyle name="标题 2 3 2 5 2" xfId="4518"/>
    <cellStyle name="40% - 强调文字颜色 2 2 2 15 2" xfId="4519"/>
    <cellStyle name="40% - 强调文字颜色 2 2 2 20 2" xfId="4520"/>
    <cellStyle name="标题 2 3 2 6 2" xfId="4521"/>
    <cellStyle name="40% - 强调文字颜色 2 2 2 16 2" xfId="4522"/>
    <cellStyle name="标题 2 3 2 7" xfId="4523"/>
    <cellStyle name="60% - 强调文字颜色 1 4 5 2" xfId="4524"/>
    <cellStyle name="40% - 强调文字颜色 2 2 2 17" xfId="4525"/>
    <cellStyle name="标题 2 3 2 7 2" xfId="4526"/>
    <cellStyle name="40% - 强调文字颜色 2 2 2 17 2" xfId="4527"/>
    <cellStyle name="标题 2 3 2 8 2" xfId="4528"/>
    <cellStyle name="40% - 强调文字颜色 2 2 2 18 2" xfId="4529"/>
    <cellStyle name="标题 4 2 3 10 2" xfId="4530"/>
    <cellStyle name="标题 2 3 2 9" xfId="4531"/>
    <cellStyle name="40% - 强调文字颜色 2 2 2 19" xfId="4532"/>
    <cellStyle name="60% - 强调文字颜色 1 4 14" xfId="4533"/>
    <cellStyle name="40% - 强调文字颜色 2 2 2 2" xfId="4534"/>
    <cellStyle name="40% - 强调文字颜色 2 2 2 2 10" xfId="4535"/>
    <cellStyle name="常规 12 5 2 4" xfId="4536"/>
    <cellStyle name="标题 4 2 2 2 9" xfId="4537"/>
    <cellStyle name="40% - 强调文字颜色 2 2 2 2 10 2" xfId="4538"/>
    <cellStyle name="40% - 强调文字颜色 2 2 2 2 11" xfId="4539"/>
    <cellStyle name="40% - 强调文字颜色 3 3 2 17 2" xfId="4540"/>
    <cellStyle name="40% - 强调文字颜色 2 2 2 2 11 2" xfId="4541"/>
    <cellStyle name="注释 2 15 7" xfId="4542"/>
    <cellStyle name="60% - 强调文字颜色 1 4 14 2" xfId="4543"/>
    <cellStyle name="40% - 强调文字颜色 2 2 2 2 2" xfId="4544"/>
    <cellStyle name="注释 2 15 8" xfId="4545"/>
    <cellStyle name="40% - 强调文字颜色 2 2 2 2 3" xfId="4546"/>
    <cellStyle name="40% - 强调文字颜色 5 2 15 2" xfId="4547"/>
    <cellStyle name="40% - 强调文字颜色 5 2 20 2" xfId="4548"/>
    <cellStyle name="常规 9 9 15" xfId="4549"/>
    <cellStyle name="40% - 强调文字颜色 2 2 2 2 3 2" xfId="4550"/>
    <cellStyle name="注释 2 15 9" xfId="4551"/>
    <cellStyle name="40% - 强调文字颜色 2 2 2 2 4" xfId="4552"/>
    <cellStyle name="40% - 强调文字颜色 2 2 2 2 4 2" xfId="4553"/>
    <cellStyle name="40% - 强调文字颜色 2 2 2 2 5" xfId="4554"/>
    <cellStyle name="40% - 强调文字颜色 2 2 2 2 5 2" xfId="4555"/>
    <cellStyle name="40% - 强调文字颜色 2 2 2 2 6" xfId="4556"/>
    <cellStyle name="40% - 强调文字颜色 5 2 2 2 10" xfId="4557"/>
    <cellStyle name="强调文字颜色 3 3 3 10" xfId="4558"/>
    <cellStyle name="60% - 强调文字颜色 1 2 2 2 12" xfId="4559"/>
    <cellStyle name="40% - 强调文字颜色 2 2 2 2 6 2" xfId="4560"/>
    <cellStyle name="40% - 强调文字颜色 2 2 2 2 8 2" xfId="4561"/>
    <cellStyle name="40% - 强调文字颜色 2 2 2 2 9" xfId="4562"/>
    <cellStyle name="40% - 强调文字颜色 2 2 2 2 9 2" xfId="4563"/>
    <cellStyle name="百分比 10 2 12 2" xfId="4564"/>
    <cellStyle name="60% - 强调文字颜色 1 4 15" xfId="4565"/>
    <cellStyle name="40% - 强调文字颜色 2 2 2 3" xfId="4566"/>
    <cellStyle name="60% - 强调文字颜色 1 4 15 2" xfId="4567"/>
    <cellStyle name="40% - 强调文字颜色 2 2 2 3 2" xfId="4568"/>
    <cellStyle name="40% - 强调文字颜色 5 2 2 2 14" xfId="4569"/>
    <cellStyle name="40% - 强调文字颜色 2 2 2 4 2" xfId="4570"/>
    <cellStyle name="40% - 强调文字颜色 2 2 2 5" xfId="4571"/>
    <cellStyle name="40% - 强调文字颜色 2 2 2 5 2" xfId="4572"/>
    <cellStyle name="40% - 强调文字颜色 2 2 2 6" xfId="4573"/>
    <cellStyle name="40% - 强调文字颜色 2 2 2 6 2" xfId="4574"/>
    <cellStyle name="40% - 强调文字颜色 2 2 2 7 2" xfId="4575"/>
    <cellStyle name="检查单元格 4 16 10" xfId="4576"/>
    <cellStyle name="40% - 强调文字颜色 2 2 2 8" xfId="4577"/>
    <cellStyle name="40% - 强调文字颜色 4 2 11" xfId="4578"/>
    <cellStyle name="40% - 强调文字颜色 2 2 2 8 2" xfId="4579"/>
    <cellStyle name="40% - 强调文字颜色 2 2 2_庄墓预算（定稿）2改" xfId="4580"/>
    <cellStyle name="标题 3 3 2 14 2" xfId="4581"/>
    <cellStyle name="40% - 强调文字颜色 2 2 3" xfId="4582"/>
    <cellStyle name="汇总 5 2 11" xfId="4583"/>
    <cellStyle name="40% - 强调文字颜色 2 2 3 10" xfId="4584"/>
    <cellStyle name="40% - 强调文字颜色 2 2 3 11" xfId="4585"/>
    <cellStyle name="标题 2 3 7 2" xfId="4586"/>
    <cellStyle name="40% - 强调文字颜色 2 2 3 12" xfId="4587"/>
    <cellStyle name="40% - 强调文字颜色 2 2 3 12 2" xfId="4588"/>
    <cellStyle name="40% - 强调文字颜色 2 2 3 13 2" xfId="4589"/>
    <cellStyle name="40% - 强调文字颜色 2 2 3 14 2" xfId="4590"/>
    <cellStyle name="40% - 强调文字颜色 2 2 3 15" xfId="4591"/>
    <cellStyle name="40% - 强调文字颜色 2 2 3 20" xfId="4592"/>
    <cellStyle name="40% - 强调文字颜色 2 2 3 15 2" xfId="4593"/>
    <cellStyle name="40% - 强调文字颜色 2 2 3 16 2" xfId="4594"/>
    <cellStyle name="40% - 强调文字颜色 2 2 3 17" xfId="4595"/>
    <cellStyle name="40% - 强调文字颜色 2 2 3 17 2" xfId="4596"/>
    <cellStyle name="40% - 强调文字颜色 2 2 3 18" xfId="4597"/>
    <cellStyle name="40% - 强调文字颜色 4 2 2 2 2" xfId="4598"/>
    <cellStyle name="40% - 强调文字颜色 2 2 3 18 2" xfId="4599"/>
    <cellStyle name="40% - 强调文字颜色 4 2 2 2 2 2" xfId="4600"/>
    <cellStyle name="标题 4 2 3 15 2" xfId="4601"/>
    <cellStyle name="40% - 强调文字颜色 2 2 3 19" xfId="4602"/>
    <cellStyle name="40% - 强调文字颜色 4 2 2 2 3" xfId="4603"/>
    <cellStyle name="40% - 强调文字颜色 2 2 3 19 2" xfId="4604"/>
    <cellStyle name="40% - 强调文字颜色 4 2 2 2 3 2" xfId="4605"/>
    <cellStyle name="标题 2 3 3 18" xfId="4606"/>
    <cellStyle name="40% - 强调文字颜色 2 2 3 2" xfId="4607"/>
    <cellStyle name="标题 2 3 3 19" xfId="4608"/>
    <cellStyle name="百分比 10 2 13 2" xfId="4609"/>
    <cellStyle name="40% - 强调文字颜色 2 2 3 3" xfId="4610"/>
    <cellStyle name="标题 2 3 3 19 2" xfId="4611"/>
    <cellStyle name="40% - 强调文字颜色 2 2 3 3 2" xfId="4612"/>
    <cellStyle name="40% - 强调文字颜色 2 2 3 4 2" xfId="4613"/>
    <cellStyle name="40% - 强调文字颜色 2 2 4" xfId="4614"/>
    <cellStyle name="40% - 强调文字颜色 2 2 4 2" xfId="4615"/>
    <cellStyle name="40% - 强调文字颜色 2 2 5" xfId="4616"/>
    <cellStyle name="40% - 强调文字颜色 2 2 5 2" xfId="4617"/>
    <cellStyle name="常规 18 3 2 9" xfId="4618"/>
    <cellStyle name="40% - 强调文字颜色 2 2 6 2" xfId="4619"/>
    <cellStyle name="40% - 强调文字颜色 2 3" xfId="4620"/>
    <cellStyle name="40% - 强调文字颜色 3 3 2 19" xfId="4621"/>
    <cellStyle name="强调文字颜色 6 3 2 5" xfId="4622"/>
    <cellStyle name="40% - 强调文字颜色 2 3 10" xfId="4623"/>
    <cellStyle name="强调文字颜色 6 3 2 6" xfId="4624"/>
    <cellStyle name="40% - 强调文字颜色 2 3 11" xfId="4625"/>
    <cellStyle name="强调文字颜色 6 3 2 7" xfId="4626"/>
    <cellStyle name="标题 1 2 3 4 2" xfId="4627"/>
    <cellStyle name="40% - 强调文字颜色 2 3 12" xfId="4628"/>
    <cellStyle name="40% - 强调文字颜色 2 3 12 2" xfId="4629"/>
    <cellStyle name="强调文字颜色 6 3 2 8" xfId="4630"/>
    <cellStyle name="40% - 强调文字颜色 2 3 13" xfId="4631"/>
    <cellStyle name="40% - 强调文字颜色 2 3 13 2" xfId="4632"/>
    <cellStyle name="强调文字颜色 6 3 2 9" xfId="4633"/>
    <cellStyle name="40% - 强调文字颜色 2 3 14" xfId="4634"/>
    <cellStyle name="链接单元格 2 3 30" xfId="4635"/>
    <cellStyle name="链接单元格 2 3 25" xfId="4636"/>
    <cellStyle name="40% - 强调文字颜色 2 3 14 2" xfId="4637"/>
    <cellStyle name="40% - 强调文字颜色 2 3 15" xfId="4638"/>
    <cellStyle name="40% - 强调文字颜色 2 3 20" xfId="4639"/>
    <cellStyle name="40% - 强调文字颜色 2 3 17" xfId="4640"/>
    <cellStyle name="40% - 强调文字颜色 2 3 22" xfId="4641"/>
    <cellStyle name="40% - 强调文字颜色 2 3 15 2" xfId="4642"/>
    <cellStyle name="40% - 强调文字颜色 2 3 20 2" xfId="4643"/>
    <cellStyle name="40% - 强调文字颜色 2 3 16" xfId="4644"/>
    <cellStyle name="40% - 强调文字颜色 2 3 21" xfId="4645"/>
    <cellStyle name="40% - 强调文字颜色 2 3 17 2" xfId="4646"/>
    <cellStyle name="40% - 强调文字颜色 2 3 18" xfId="4647"/>
    <cellStyle name="40% - 强调文字颜色 2 3 23" xfId="4648"/>
    <cellStyle name="40% - 强调文字颜色 2 3 18 2" xfId="4649"/>
    <cellStyle name="常规 10 2 2 2 10" xfId="4650"/>
    <cellStyle name="40% - 强调文字颜色 2 3 19 2" xfId="4651"/>
    <cellStyle name="标题 1 2 3 10" xfId="4652"/>
    <cellStyle name="40% - 强调文字颜色 2 3 2" xfId="4653"/>
    <cellStyle name="货币 3 2 18" xfId="4654"/>
    <cellStyle name="百分比 16 5 2" xfId="4655"/>
    <cellStyle name="40% - 强调文字颜色 2 3 2 11 2" xfId="4656"/>
    <cellStyle name="百分比 16 6" xfId="4657"/>
    <cellStyle name="40% - 强调文字颜色 2 3 2 12" xfId="4658"/>
    <cellStyle name="百分比 16 6 2" xfId="4659"/>
    <cellStyle name="40% - 强调文字颜色 2 3 2 12 2" xfId="4660"/>
    <cellStyle name="百分比 16 7" xfId="4661"/>
    <cellStyle name="40% - 强调文字颜色 2 3 2 13" xfId="4662"/>
    <cellStyle name="40% - 强调文字颜色 5 3 2 7" xfId="4663"/>
    <cellStyle name="百分比 16 7 2" xfId="4664"/>
    <cellStyle name="40% - 强调文字颜色 2 3 2 13 2" xfId="4665"/>
    <cellStyle name="百分比 16 8" xfId="4666"/>
    <cellStyle name="40% - 强调文字颜色 2 3 2 14" xfId="4667"/>
    <cellStyle name="40% - 强调文字颜色 5 3 3 7" xfId="4668"/>
    <cellStyle name="强调文字颜色 4 4 8" xfId="4669"/>
    <cellStyle name="40% - 强调文字颜色 4 3 3 17" xfId="4670"/>
    <cellStyle name="常规 3 3 2 9" xfId="4671"/>
    <cellStyle name="百分比 16 8 2" xfId="4672"/>
    <cellStyle name="40% - 强调文字颜色 2 3 2 14 2" xfId="4673"/>
    <cellStyle name="解释性文本 10" xfId="4674"/>
    <cellStyle name="百分比 16 9" xfId="4675"/>
    <cellStyle name="40% - 强调文字颜色 2 3 2 15" xfId="4676"/>
    <cellStyle name="40% - 强调文字颜色 2 3 2 20" xfId="4677"/>
    <cellStyle name="解释性文本 11" xfId="4678"/>
    <cellStyle name="标题 1 2 2 16 2" xfId="4679"/>
    <cellStyle name="40% - 强调文字颜色 2 3 2 16" xfId="4680"/>
    <cellStyle name="40% - 强调文字颜色 2 3 2 21" xfId="4681"/>
    <cellStyle name="货币 3 3 18" xfId="4682"/>
    <cellStyle name="40% - 强调文字颜色 2 3 2 16 2" xfId="4683"/>
    <cellStyle name="解释性文本 12" xfId="4684"/>
    <cellStyle name="40% - 强调文字颜色 2 3 2 17" xfId="4685"/>
    <cellStyle name="解释性文本 13" xfId="4686"/>
    <cellStyle name="40% - 强调文字颜色 2 3 2 18" xfId="4687"/>
    <cellStyle name="解释性文本 14" xfId="4688"/>
    <cellStyle name="40% - 强调文字颜色 2 3 2 19" xfId="4689"/>
    <cellStyle name="标题 1 2 3 10 2" xfId="4690"/>
    <cellStyle name="40% - 强调文字颜色 2 3 2 2" xfId="4691"/>
    <cellStyle name="40% - 强调文字颜色 2 3 2 2 10" xfId="4692"/>
    <cellStyle name="40% - 强调文字颜色 2 3 2 2 10 2" xfId="4693"/>
    <cellStyle name="40% - 强调文字颜色 2 3 2 2 7" xfId="4694"/>
    <cellStyle name="40% - 强调文字颜色 2 3 2 2 8" xfId="4695"/>
    <cellStyle name="40% - 强调文字颜色 2 3 2 2 9" xfId="4696"/>
    <cellStyle name="40% - 强调文字颜色 2 3 2 2 9 2" xfId="4697"/>
    <cellStyle name="解释性文本 2" xfId="4698"/>
    <cellStyle name="40% - 强调文字颜色 2 3 2 3" xfId="4699"/>
    <cellStyle name="解释性文本 3" xfId="4700"/>
    <cellStyle name="40% - 强调文字颜色 2 3 2 4" xfId="4701"/>
    <cellStyle name="解释性文本 4" xfId="4702"/>
    <cellStyle name="40% - 强调文字颜色 2 3 2 5" xfId="4703"/>
    <cellStyle name="解释性文本 4 2" xfId="4704"/>
    <cellStyle name="40% - 强调文字颜色 2 3 2 5 2" xfId="4705"/>
    <cellStyle name="解释性文本 5" xfId="4706"/>
    <cellStyle name="40% - 强调文字颜色 2 3 2 6" xfId="4707"/>
    <cellStyle name="40% - 强调文字颜色 4 3 2 2 13 2" xfId="4708"/>
    <cellStyle name="差 3" xfId="4709"/>
    <cellStyle name="40% - 强调文字颜色 3 3 2 4 2" xfId="4710"/>
    <cellStyle name="解释性文本 6" xfId="4711"/>
    <cellStyle name="40% - 强调文字颜色 2 3 2 7" xfId="4712"/>
    <cellStyle name="40% - 强调文字颜色 2 3 2 7 2" xfId="4713"/>
    <cellStyle name="解释性文本 7" xfId="4714"/>
    <cellStyle name="40% - 强调文字颜色 2 3 2 8" xfId="4715"/>
    <cellStyle name="40% - 强调文字颜色 4 2 2 18" xfId="4716"/>
    <cellStyle name="40% - 强调文字颜色 2 3 2 8 2" xfId="4717"/>
    <cellStyle name="解释性文本 8" xfId="4718"/>
    <cellStyle name="40% - 强调文字颜色 2 3 2 9" xfId="4719"/>
    <cellStyle name="40% - 强调文字颜色 2 3 2 9 2" xfId="4720"/>
    <cellStyle name="计算 12 10" xfId="4721"/>
    <cellStyle name="40% - 强调文字颜色 2 3 2_庄墓预算（定稿）2改" xfId="4722"/>
    <cellStyle name="40% - 强调文字颜色 4 2 12" xfId="4723"/>
    <cellStyle name="标题 3 3 2 20 2" xfId="4724"/>
    <cellStyle name="标题 3 3 2 15 2" xfId="4725"/>
    <cellStyle name="标题 1 2 3 11" xfId="4726"/>
    <cellStyle name="40% - 强调文字颜色 2 3 3" xfId="4727"/>
    <cellStyle name="常规 13 3 10 4" xfId="4728"/>
    <cellStyle name="40% - 强调文字颜色 2 3 3 10" xfId="4729"/>
    <cellStyle name="40% - 强调文字颜色 2 3 3 10 2" xfId="4730"/>
    <cellStyle name="常规 13 3 10 5" xfId="4731"/>
    <cellStyle name="40% - 强调文字颜色 2 3 3 11" xfId="4732"/>
    <cellStyle name="常规 13 3 10 6" xfId="4733"/>
    <cellStyle name="40% - 强调文字颜色 2 3 3 12" xfId="4734"/>
    <cellStyle name="千位分隔 14 10" xfId="4735"/>
    <cellStyle name="40% - 强调文字颜色 2 3 3 12 2" xfId="4736"/>
    <cellStyle name="40% - 强调文字颜色 2 3 3 13 2" xfId="4737"/>
    <cellStyle name="40% - 强调文字颜色 2 3 3 14 2" xfId="4738"/>
    <cellStyle name="常规 13 3 10 9" xfId="4739"/>
    <cellStyle name="40% - 强调文字颜色 2 3 3 15" xfId="4740"/>
    <cellStyle name="40% - 强调文字颜色 2 3 3 20" xfId="4741"/>
    <cellStyle name="40% - 强调文字颜色 2 3 3 15 2" xfId="4742"/>
    <cellStyle name="40% - 强调文字颜色 2 3 3 16 2" xfId="4743"/>
    <cellStyle name="40% - 强调文字颜色 2 3 3 17" xfId="4744"/>
    <cellStyle name="千位分隔 20 10" xfId="4745"/>
    <cellStyle name="千位分隔 15 10" xfId="4746"/>
    <cellStyle name="40% - 强调文字颜色 2 3 3 17 2" xfId="4747"/>
    <cellStyle name="标题 1 2 3 11 2" xfId="4748"/>
    <cellStyle name="40% - 强调文字颜色 2 3 3 2" xfId="4749"/>
    <cellStyle name="40% - 强调文字颜色 2 3 3 3" xfId="4750"/>
    <cellStyle name="40% - 强调文字颜色 2 3 3 4" xfId="4751"/>
    <cellStyle name="40% - 强调文字颜色 2 3 3 6" xfId="4752"/>
    <cellStyle name="40% - 强调文字颜色 4 3 2 2 14 2" xfId="4753"/>
    <cellStyle name="40% - 强调文字颜色 2 3 3 6 2" xfId="4754"/>
    <cellStyle name="40% - 强调文字颜色 3 3 2 5 2" xfId="4755"/>
    <cellStyle name="40% - 强调文字颜色 2 3 3 7" xfId="4756"/>
    <cellStyle name="40% - 强调文字颜色 6 2 2 21" xfId="4757"/>
    <cellStyle name="40% - 强调文字颜色 6 2 2 16" xfId="4758"/>
    <cellStyle name="40% - 强调文字颜色 2 3 3 7 2" xfId="4759"/>
    <cellStyle name="40% - 强调文字颜色 6 2 2_庄墓预算（定稿）2改" xfId="4760"/>
    <cellStyle name="40% - 强调文字颜色 2 3 3 8" xfId="4761"/>
    <cellStyle name="40% - 强调文字颜色 2 3 3 9" xfId="4762"/>
    <cellStyle name="40% - 强调文字颜色 2 3 3 9 2" xfId="4763"/>
    <cellStyle name="标题 1 2 3 12" xfId="4764"/>
    <cellStyle name="40% - 强调文字颜色 2 3 4" xfId="4765"/>
    <cellStyle name="标题 1 2 3 13" xfId="4766"/>
    <cellStyle name="40% - 强调文字颜色 2 3 5" xfId="4767"/>
    <cellStyle name="常规 13 4 2 10" xfId="4768"/>
    <cellStyle name="标题 1 2 3 13 2" xfId="4769"/>
    <cellStyle name="40% - 强调文字颜色 2 3 5 2" xfId="4770"/>
    <cellStyle name="标题 1 2 3 14 2" xfId="4771"/>
    <cellStyle name="40% - 强调文字颜色 2 3 6 2" xfId="4772"/>
    <cellStyle name="常规 6 2 3 3" xfId="4773"/>
    <cellStyle name="标题 1 3 2 10" xfId="4774"/>
    <cellStyle name="40% - 强调文字颜色 2 3_庄墓预算（定稿）2改" xfId="4775"/>
    <cellStyle name="40% - 强调文字颜色 2 4" xfId="4776"/>
    <cellStyle name="40% - 强调文字颜色 3 3 3 19 2" xfId="4777"/>
    <cellStyle name="40% - 强调文字颜色 3 2 17" xfId="4778"/>
    <cellStyle name="40% - 强调文字颜色 3 2 22" xfId="4779"/>
    <cellStyle name="标题 7 2" xfId="4780"/>
    <cellStyle name="40% - 强调文字颜色 2 4 10 2" xfId="4781"/>
    <cellStyle name="常规 21 2 2" xfId="4782"/>
    <cellStyle name="常规 16 2 2" xfId="4783"/>
    <cellStyle name="标题 8" xfId="4784"/>
    <cellStyle name="百分比 3 6 2" xfId="4785"/>
    <cellStyle name="40% - 强调文字颜色 2 4 11" xfId="4786"/>
    <cellStyle name="常规 21 2 3" xfId="4787"/>
    <cellStyle name="常规 16 2 3" xfId="4788"/>
    <cellStyle name="标题 9" xfId="4789"/>
    <cellStyle name="标题 1 2 3 9 2" xfId="4790"/>
    <cellStyle name="40% - 强调文字颜色 2 4 12" xfId="4791"/>
    <cellStyle name="40% - 强调文字颜色 2 4 12 2" xfId="4792"/>
    <cellStyle name="常规 21 2 4" xfId="4793"/>
    <cellStyle name="常规 16 2 4" xfId="4794"/>
    <cellStyle name="40% - 强调文字颜色 2 4 13" xfId="4795"/>
    <cellStyle name="40% - 强调文字颜色 2 4 13 2" xfId="4796"/>
    <cellStyle name="常规 21 2 5" xfId="4797"/>
    <cellStyle name="常规 16 2 5" xfId="4798"/>
    <cellStyle name="40% - 强调文字颜色 2 4 14" xfId="4799"/>
    <cellStyle name="检查单元格 2 2 12" xfId="4800"/>
    <cellStyle name="40% - 强调文字颜色 2 4 14 2" xfId="4801"/>
    <cellStyle name="常规 21 2 6" xfId="4802"/>
    <cellStyle name="常规 16 2 6" xfId="4803"/>
    <cellStyle name="40% - 强调文字颜色 2 4 15" xfId="4804"/>
    <cellStyle name="40% - 强调文字颜色 3 3 17" xfId="4805"/>
    <cellStyle name="40% - 强调文字颜色 3 3 22" xfId="4806"/>
    <cellStyle name="40% - 强调文字颜色 2 4 15 2" xfId="4807"/>
    <cellStyle name="常规 21 2 7" xfId="4808"/>
    <cellStyle name="常规 16 2 7" xfId="4809"/>
    <cellStyle name="40% - 强调文字颜色 2 4 16" xfId="4810"/>
    <cellStyle name="40% - 强调文字颜色 2 4 2" xfId="4811"/>
    <cellStyle name="链接单元格 3 15 9" xfId="4812"/>
    <cellStyle name="40% - 强调文字颜色 2 4 2 2" xfId="4813"/>
    <cellStyle name="标题 3 3 2 16 2" xfId="4814"/>
    <cellStyle name="40% - 强调文字颜色 2 4 3" xfId="4815"/>
    <cellStyle name="标题 12" xfId="4816"/>
    <cellStyle name="40% - 强调文字颜色 2 4 3 2" xfId="4817"/>
    <cellStyle name="40% - 强调文字颜色 2 4 4" xfId="4818"/>
    <cellStyle name="40% - 强调文字颜色 2 4 4 2" xfId="4819"/>
    <cellStyle name="40% - 强调文字颜色 2 4 5" xfId="4820"/>
    <cellStyle name="40% - 强调文字颜色 2 4 6 2" xfId="4821"/>
    <cellStyle name="40% - 强调文字颜色 2 5" xfId="4822"/>
    <cellStyle name="常规 31 10 3" xfId="4823"/>
    <cellStyle name="标题 2 2 2 2 10" xfId="4824"/>
    <cellStyle name="40% - 强调文字颜色 2 5 2" xfId="4825"/>
    <cellStyle name="常规 31 10 4" xfId="4826"/>
    <cellStyle name="标题 3 3 2 17 2" xfId="4827"/>
    <cellStyle name="标题 2 2 2 2 11" xfId="4828"/>
    <cellStyle name="40% - 强调文字颜色 2 5 3" xfId="4829"/>
    <cellStyle name="40% - 强调文字颜色 2 6" xfId="4830"/>
    <cellStyle name="40% - 强调文字颜色 3 10" xfId="4831"/>
    <cellStyle name="40% - 强调文字颜色 3 10 2" xfId="4832"/>
    <cellStyle name="常规 31 2 2" xfId="4833"/>
    <cellStyle name="常规 26 2 2" xfId="4834"/>
    <cellStyle name="百分比 8 6 2" xfId="4835"/>
    <cellStyle name="百分比 14 2 12 2" xfId="4836"/>
    <cellStyle name="40% - 强调文字颜色 3 4 11" xfId="4837"/>
    <cellStyle name="40% - 强调文字颜色 3 3 3 2 2" xfId="4838"/>
    <cellStyle name="40% - 强调文字颜色 3 2" xfId="4839"/>
    <cellStyle name="标题 2 2 2 11 2" xfId="4840"/>
    <cellStyle name="40% - 强调文字颜色 3 2 10" xfId="4841"/>
    <cellStyle name="链接单元格 3 2 2 9" xfId="4842"/>
    <cellStyle name="40% - 强调文字颜色 4 3 2 3" xfId="4843"/>
    <cellStyle name="40% - 强调文字颜色 3 2 10 2" xfId="4844"/>
    <cellStyle name="40% - 强调文字颜色 3 2 11" xfId="4845"/>
    <cellStyle name="40% - 强调文字颜色 5 2 2 2 11 2" xfId="4846"/>
    <cellStyle name="强调文字颜色 3 4 16 9" xfId="4847"/>
    <cellStyle name="解释性文本 3 3 16" xfId="4848"/>
    <cellStyle name="40% - 强调文字颜色 4 3 3 3" xfId="4849"/>
    <cellStyle name="40% - 强调文字颜色 3 2 11 2" xfId="4850"/>
    <cellStyle name="40% - 强调文字颜色 3 2 12" xfId="4851"/>
    <cellStyle name="40% - 强调文字颜色 4 3 4 3" xfId="4852"/>
    <cellStyle name="40% - 强调文字颜色 3 2 12 2" xfId="4853"/>
    <cellStyle name="40% - 强调文字颜色 3 2 13" xfId="4854"/>
    <cellStyle name="40% - 强调文字颜色 3 2 13 2" xfId="4855"/>
    <cellStyle name="40% - 强调文字颜色 3 2 14" xfId="4856"/>
    <cellStyle name="好 2 15 6" xfId="4857"/>
    <cellStyle name="40% - 强调文字颜色 3 2 14 2" xfId="4858"/>
    <cellStyle name="百分比 8 2 11 2" xfId="4859"/>
    <cellStyle name="40% - 强调文字颜色 3 2 15" xfId="4860"/>
    <cellStyle name="40% - 强调文字颜色 3 2 20" xfId="4861"/>
    <cellStyle name="40% - 强调文字颜色 3 2 16" xfId="4862"/>
    <cellStyle name="40% - 强调文字颜色 3 2 21" xfId="4863"/>
    <cellStyle name="40% - 强调文字颜色 3 2 18 2" xfId="4864"/>
    <cellStyle name="60% - 强调文字颜色 5 4 11 2" xfId="4865"/>
    <cellStyle name="40% - 强调文字颜色 3 2 19" xfId="4866"/>
    <cellStyle name="40% - 强调文字颜色 3 2 19 2" xfId="4867"/>
    <cellStyle name="40% - 强调文字颜色 3 4 11 2" xfId="4868"/>
    <cellStyle name="40% - 强调文字颜色 3 2 2" xfId="4869"/>
    <cellStyle name="40% - 强调文字颜色 3 2 2 10" xfId="4870"/>
    <cellStyle name="40% - 强调文字颜色 3 2 2 10 2" xfId="4871"/>
    <cellStyle name="40% - 强调文字颜色 3 2 2 11" xfId="4872"/>
    <cellStyle name="40% - 强调文字颜色 3 2 2 11 2" xfId="4873"/>
    <cellStyle name="40% - 强调文字颜色 3 2 2 12" xfId="4874"/>
    <cellStyle name="强调文字颜色 6 2 2 21 10" xfId="4875"/>
    <cellStyle name="百分比 2 2 7" xfId="4876"/>
    <cellStyle name="40% - 强调文字颜色 3 2 2 12 2" xfId="4877"/>
    <cellStyle name="40% - 强调文字颜色 3 2 2 13" xfId="4878"/>
    <cellStyle name="百分比 2 3 7" xfId="4879"/>
    <cellStyle name="40% - 强调文字颜色 3 2 2 13 2" xfId="4880"/>
    <cellStyle name="40% - 强调文字颜色 3 2 2 14" xfId="4881"/>
    <cellStyle name="40% - 强调文字颜色 3 2 2 14 2" xfId="4882"/>
    <cellStyle name="40% - 强调文字颜色 3 2 2 15 2" xfId="4883"/>
    <cellStyle name="40% - 强调文字颜色 3 2 2 20 2" xfId="4884"/>
    <cellStyle name="40% - 强调文字颜色 3 2 2 16" xfId="4885"/>
    <cellStyle name="40% - 强调文字颜色 3 2 2 21" xfId="4886"/>
    <cellStyle name="常规 20 2 7" xfId="4887"/>
    <cellStyle name="常规 15 2 7" xfId="4888"/>
    <cellStyle name="40% - 强调文字颜色 3 2 2 16 2" xfId="4889"/>
    <cellStyle name="40% - 强调文字颜色 4 2 2 9 2" xfId="4890"/>
    <cellStyle name="60% - 强调文字颜色 6 4 5 2" xfId="4891"/>
    <cellStyle name="40% - 强调文字颜色 3 2 2 17" xfId="4892"/>
    <cellStyle name="常规 20 3 7" xfId="4893"/>
    <cellStyle name="40% - 强调文字颜色 3 2 2 17 2" xfId="4894"/>
    <cellStyle name="40% - 强调文字颜色 3 2 2 18" xfId="4895"/>
    <cellStyle name="常规 20 4 7" xfId="4896"/>
    <cellStyle name="40% - 强调文字颜色 3 2 2 18 2" xfId="4897"/>
    <cellStyle name="货币 4 10" xfId="4898"/>
    <cellStyle name="40% - 强调文字颜色 3 2 2 2 14" xfId="4899"/>
    <cellStyle name="40% - 强调文字颜色 3 2 2 2 14 2" xfId="4900"/>
    <cellStyle name="货币 4 11" xfId="4901"/>
    <cellStyle name="40% - 强调文字颜色 3 2 2 2 15" xfId="4902"/>
    <cellStyle name="40% - 强调文字颜色 3 2 2 2 15 2" xfId="4903"/>
    <cellStyle name="货币 4 12" xfId="4904"/>
    <cellStyle name="40% - 强调文字颜色 3 2 2 2 16" xfId="4905"/>
    <cellStyle name="40% - 强调文字颜色 3 4 4 2" xfId="4906"/>
    <cellStyle name="常规 6 2 2 20" xfId="4907"/>
    <cellStyle name="常规 6 2 2 15" xfId="4908"/>
    <cellStyle name="40% - 强调文字颜色 3 2 2 2 2 2" xfId="4909"/>
    <cellStyle name="强调文字颜色 5 2 2 27" xfId="4910"/>
    <cellStyle name="40% - 强调文字颜色 3 4 5" xfId="4911"/>
    <cellStyle name="40% - 强调文字颜色 3 2 2 2 3" xfId="4912"/>
    <cellStyle name="标题 1 2 2 14" xfId="4913"/>
    <cellStyle name="40% - 强调文字颜色 3 4 5 2" xfId="4914"/>
    <cellStyle name="40% - 强调文字颜色 3 2 2 2 3 2" xfId="4915"/>
    <cellStyle name="强调文字颜色 5 2 2 28" xfId="4916"/>
    <cellStyle name="40% - 强调文字颜色 3 4 6" xfId="4917"/>
    <cellStyle name="40% - 强调文字颜色 3 2 2 2 4" xfId="4918"/>
    <cellStyle name="40% - 强调文字颜色 3 4 6 2" xfId="4919"/>
    <cellStyle name="40% - 强调文字颜色 3 2 2 2 4 2" xfId="4920"/>
    <cellStyle name="40% - 强调文字颜色 3 2 2_庄墓预算（定稿）2改" xfId="4921"/>
    <cellStyle name="40% - 强调文字颜色 3 2 3" xfId="4922"/>
    <cellStyle name="40% - 强调文字颜色 5 4 5 2" xfId="4923"/>
    <cellStyle name="链接单元格 2 3 7" xfId="4924"/>
    <cellStyle name="40% - 强调文字颜色 3 2 3 17" xfId="4925"/>
    <cellStyle name="40% - 强调文字颜色 3 2 3 17 2" xfId="4926"/>
    <cellStyle name="链接单元格 2 3 8" xfId="4927"/>
    <cellStyle name="40% - 强调文字颜色 3 2 3 18" xfId="4928"/>
    <cellStyle name="40% - 强调文字颜色 3 2 3 18 2" xfId="4929"/>
    <cellStyle name="40% - 强调文字颜色 5 4 14" xfId="4930"/>
    <cellStyle name="40% - 强调文字颜色 3 2 3 2" xfId="4931"/>
    <cellStyle name="40% - 强调文字颜色 5 4 14 2" xfId="4932"/>
    <cellStyle name="常规 6 3 11" xfId="4933"/>
    <cellStyle name="40% - 强调文字颜色 4 4 4" xfId="4934"/>
    <cellStyle name="40% - 强调文字颜色 3 2 3 2 2" xfId="4935"/>
    <cellStyle name="40% - 强调文字颜色 5 4 15" xfId="4936"/>
    <cellStyle name="40% - 强调文字颜色 3 2 3 3" xfId="4937"/>
    <cellStyle name="40% - 强调文字颜色 5 4 15 2" xfId="4938"/>
    <cellStyle name="40% - 强调文字颜色 3 2 3 3 2" xfId="4939"/>
    <cellStyle name="40% - 强调文字颜色 5 4 16" xfId="4940"/>
    <cellStyle name="40% - 强调文字颜色 3 2 3 4" xfId="4941"/>
    <cellStyle name="40% - 强调文字颜色 3 2 3 4 2" xfId="4942"/>
    <cellStyle name="40% - 强调文字颜色 3 2 3 5" xfId="4943"/>
    <cellStyle name="40% - 强调文字颜色 3 2 3 5 2" xfId="4944"/>
    <cellStyle name="百分比 2 2 3 2" xfId="4945"/>
    <cellStyle name="40% - 强调文字颜色 3 2 3 6" xfId="4946"/>
    <cellStyle name="40% - 强调文字颜色 3 2 3 6 2" xfId="4947"/>
    <cellStyle name="链接单元格 2 10" xfId="4948"/>
    <cellStyle name="40% - 强调文字颜色 3 2 3 7" xfId="4949"/>
    <cellStyle name="常规 4 4 2 11" xfId="4950"/>
    <cellStyle name="40% - 强调文字颜色 4 3 2 2 6" xfId="4951"/>
    <cellStyle name="40% - 强调文字颜色 3 2 3 7 2" xfId="4952"/>
    <cellStyle name="链接单元格 2 11" xfId="4953"/>
    <cellStyle name="40% - 强调文字颜色 3 2 3 8" xfId="4954"/>
    <cellStyle name="40% - 强调文字颜色 3 2 3 8 2" xfId="4955"/>
    <cellStyle name="40% - 强调文字颜色 6 2 12" xfId="4956"/>
    <cellStyle name="40% - 强调文字颜色 3 2 3 9 2" xfId="4957"/>
    <cellStyle name="40% - 强调文字颜色 3 2 5" xfId="4958"/>
    <cellStyle name="40% - 强调文字颜色 3 2 5 2" xfId="4959"/>
    <cellStyle name="40% - 强调文字颜色 3 2 6" xfId="4960"/>
    <cellStyle name="常规 5 7 13" xfId="4961"/>
    <cellStyle name="40% - 强调文字颜色 3 2 6 2" xfId="4962"/>
    <cellStyle name="常规 31 2 3" xfId="4963"/>
    <cellStyle name="常规 26 2 3" xfId="4964"/>
    <cellStyle name="40% - 强调文字颜色 3 4 12" xfId="4965"/>
    <cellStyle name="40% - 强调文字颜色 3 3" xfId="4966"/>
    <cellStyle name="链接单元格 2 2 21 7" xfId="4967"/>
    <cellStyle name="40% - 强调文字颜色 3 3 15 2" xfId="4968"/>
    <cellStyle name="40% - 强调文字颜色 3 3 20 2" xfId="4969"/>
    <cellStyle name="40% - 强调文字颜色 3 3 16" xfId="4970"/>
    <cellStyle name="40% - 强调文字颜色 3 3 21" xfId="4971"/>
    <cellStyle name="40% - 强调文字颜色 3 3 16 2" xfId="4972"/>
    <cellStyle name="40% - 强调文字颜色 3 3 21 2" xfId="4973"/>
    <cellStyle name="40% - 强调文字颜色 3 3 17 2" xfId="4974"/>
    <cellStyle name="40% - 强调文字颜色 3 3 18 2" xfId="4975"/>
    <cellStyle name="40% - 强调文字颜色 3 3 19" xfId="4976"/>
    <cellStyle name="40% - 强调文字颜色 3 3 19 2" xfId="4977"/>
    <cellStyle name="输出 4 20" xfId="4978"/>
    <cellStyle name="输出 4 15" xfId="4979"/>
    <cellStyle name="40% - 强调文字颜色 3 4 12 2" xfId="4980"/>
    <cellStyle name="40% - 强调文字颜色 3 3 2" xfId="4981"/>
    <cellStyle name="40% - 强调文字颜色 3 3 2 10" xfId="4982"/>
    <cellStyle name="40% - 强调文字颜色 3 3 2 10 2" xfId="4983"/>
    <cellStyle name="常规 29 2 15" xfId="4984"/>
    <cellStyle name="40% - 强调文字颜色 3 3 2 11 2" xfId="4985"/>
    <cellStyle name="40% - 强调文字颜色 3 3 2 12" xfId="4986"/>
    <cellStyle name="40% - 强调文字颜色 3 3 2 12 2" xfId="4987"/>
    <cellStyle name="40% - 强调文字颜色 3 3 2 13 2" xfId="4988"/>
    <cellStyle name="40% - 强调文字颜色 3 3 2 14" xfId="4989"/>
    <cellStyle name="40% - 强调文字颜色 3 3 2 14 2" xfId="4990"/>
    <cellStyle name="40% - 强调文字颜色 3 3 2 15" xfId="4991"/>
    <cellStyle name="40% - 强调文字颜色 3 3 2 20" xfId="4992"/>
    <cellStyle name="百分比 16 2 13" xfId="4993"/>
    <cellStyle name="60% - 强调文字颜色 1 3 3 5" xfId="4994"/>
    <cellStyle name="40% - 强调文字颜色 3 3 2 2 2 2" xfId="4995"/>
    <cellStyle name="40% - 强调文字颜色 3 3 2 15 2" xfId="4996"/>
    <cellStyle name="40% - 强调文字颜色 3 3 2 20 2" xfId="4997"/>
    <cellStyle name="标题 1 3 2 16 2" xfId="4998"/>
    <cellStyle name="40% - 强调文字颜色 3 3 2 16" xfId="4999"/>
    <cellStyle name="40% - 强调文字颜色 3 3 2 21" xfId="5000"/>
    <cellStyle name="注释 2 15 11" xfId="5001"/>
    <cellStyle name="40% - 强调文字颜色 3 3 2 16 2" xfId="5002"/>
    <cellStyle name="40% - 强调文字颜色 3 3 2 18" xfId="5003"/>
    <cellStyle name="40% - 强调文字颜色 3 3 2 18 2" xfId="5004"/>
    <cellStyle name="链接单元格 2 2 2 8" xfId="5005"/>
    <cellStyle name="40% - 强调文字颜色 3 3 2 2" xfId="5006"/>
    <cellStyle name="40% - 强调文字颜色 3 3 2 2 10" xfId="5007"/>
    <cellStyle name="40% - 强调文字颜色 3 3 2 2 10 2" xfId="5008"/>
    <cellStyle name="40% - 强调文字颜色 3 3 2 2 11" xfId="5009"/>
    <cellStyle name="40% - 强调文字颜色 3 3 2 2 12" xfId="5010"/>
    <cellStyle name="40% - 强调文字颜色 3 3 2 2 12 2" xfId="5011"/>
    <cellStyle name="60% - 强调文字颜色 1 2 7 2" xfId="5012"/>
    <cellStyle name="40% - 强调文字颜色 3 3 2 2 13" xfId="5013"/>
    <cellStyle name="40% - 强调文字颜色 3 3 2 2 14" xfId="5014"/>
    <cellStyle name="40% - 强调文字颜色 3 3 2 2 14 2" xfId="5015"/>
    <cellStyle name="40% - 强调文字颜色 3 3 2 2 15" xfId="5016"/>
    <cellStyle name="40% - 强调文字颜色 3 3 2 2 15 2" xfId="5017"/>
    <cellStyle name="40% - 强调文字颜色 3 3 2 2 16" xfId="5018"/>
    <cellStyle name="40% - 强调文字颜色 3 3 2 2 2" xfId="5019"/>
    <cellStyle name="40% - 强调文字颜色 3 3 2 2 3" xfId="5020"/>
    <cellStyle name="40% - 强调文字颜色 3 3 2 2 3 2" xfId="5021"/>
    <cellStyle name="40% - 强调文字颜色 3 3 2 2 4" xfId="5022"/>
    <cellStyle name="40% - 强调文字颜色 3 3 2 2 4 2" xfId="5023"/>
    <cellStyle name="40% - 强调文字颜色 3 3 2 2 5" xfId="5024"/>
    <cellStyle name="40% - 强调文字颜色 3 3 2 2 5 2" xfId="5025"/>
    <cellStyle name="60% - 强调文字颜色 6 3 3 13" xfId="5026"/>
    <cellStyle name="40% - 强调文字颜色 3 3 2 2 6 2" xfId="5027"/>
    <cellStyle name="40% - 强调文字颜色 6 2 19" xfId="5028"/>
    <cellStyle name="40% - 强调文字颜色 3 3 2 2 8" xfId="5029"/>
    <cellStyle name="40% - 强调文字颜色 3 3 2 2 8 2" xfId="5030"/>
    <cellStyle name="40% - 强调文字颜色 3 3 2 2 9" xfId="5031"/>
    <cellStyle name="40% - 强调文字颜色 3 3 2 2 9 2" xfId="5032"/>
    <cellStyle name="链接单元格 2 2 2 9" xfId="5033"/>
    <cellStyle name="40% - 强调文字颜色 3 3 2 3" xfId="5034"/>
    <cellStyle name="40% - 强调文字颜色 3 3 2 3 2" xfId="5035"/>
    <cellStyle name="40% - 强调文字颜色 4 2 3 14 2" xfId="5036"/>
    <cellStyle name="40% - 强调文字颜色 3 3 2 4" xfId="5037"/>
    <cellStyle name="60% - 强调文字颜色 5 2 2 8 2" xfId="5038"/>
    <cellStyle name="40% - 强调文字颜色 3 3 2 5" xfId="5039"/>
    <cellStyle name="百分比 2 3 2 2" xfId="5040"/>
    <cellStyle name="40% - 强调文字颜色 3 3 2 6" xfId="5041"/>
    <cellStyle name="40% - 强调文字颜色 3 3 2 6 2" xfId="5042"/>
    <cellStyle name="40% - 强调文字颜色 3 3 2 7 2" xfId="5043"/>
    <cellStyle name="40% - 强调文字颜色 3 3 2 8" xfId="5044"/>
    <cellStyle name="40% - 强调文字颜色 3 3 2 8 2" xfId="5045"/>
    <cellStyle name="40% - 强调文字颜色 3 3 3" xfId="5046"/>
    <cellStyle name="40% - 强调文字颜色 3 3 3 16 2" xfId="5047"/>
    <cellStyle name="40% - 强调文字颜色 3 3 3 17 2" xfId="5048"/>
    <cellStyle name="60% - 强调文字颜色 2 2 2_庄墓预算（定稿）2改" xfId="5049"/>
    <cellStyle name="40% - 强调文字颜色 3 3 3 18" xfId="5050"/>
    <cellStyle name="40% - 强调文字颜色 3 3 3 18 2" xfId="5051"/>
    <cellStyle name="40% - 强调文字颜色 5 2" xfId="5052"/>
    <cellStyle name="40% - 强调文字颜色 3 3 3 4 2" xfId="5053"/>
    <cellStyle name="40% - 强调文字颜色 6 2" xfId="5054"/>
    <cellStyle name="40% - 强调文字颜色 3 3 3 5 2" xfId="5055"/>
    <cellStyle name="百分比 2 3 3 2" xfId="5056"/>
    <cellStyle name="40% - 强调文字颜色 3 3 3 6" xfId="5057"/>
    <cellStyle name="输出 12 8" xfId="5058"/>
    <cellStyle name="40% - 强调文字颜色 3 3 3 6 2" xfId="5059"/>
    <cellStyle name="40% - 强调文字颜色 3 3 3 7" xfId="5060"/>
    <cellStyle name="40% - 强调文字颜色 3 3 3 7 2" xfId="5061"/>
    <cellStyle name="40% - 强调文字颜色 3 3 3 8" xfId="5062"/>
    <cellStyle name="40% - 强调文字颜色 3 3 3 8 2" xfId="5063"/>
    <cellStyle name="标题 1 2 2 2 5" xfId="5064"/>
    <cellStyle name="40% - 强调文字颜色 3 3 3 9 2" xfId="5065"/>
    <cellStyle name="40% - 强调文字颜色 3 3 4 2" xfId="5066"/>
    <cellStyle name="40% - 强调文字颜色 3 3 4 2 2" xfId="5067"/>
    <cellStyle name="40% - 强调文字颜色 3 3 4 3" xfId="5068"/>
    <cellStyle name="40% - 强调文字颜色 3 3 4 3 2" xfId="5069"/>
    <cellStyle name="40% - 强调文字颜色 4 2 3 16 2" xfId="5070"/>
    <cellStyle name="40% - 强调文字颜色 3 3 4 4" xfId="5071"/>
    <cellStyle name="40% - 强调文字颜色 3 3 5" xfId="5072"/>
    <cellStyle name="40% - 强调文字颜色 3 3 5 2" xfId="5073"/>
    <cellStyle name="40% - 强调文字颜色 3 3_庄墓预算（定稿）2改" xfId="5074"/>
    <cellStyle name="常规 31 2 4" xfId="5075"/>
    <cellStyle name="常规 26 2 4" xfId="5076"/>
    <cellStyle name="40% - 强调文字颜色 3 4 13" xfId="5077"/>
    <cellStyle name="40% - 强调文字颜色 3 4" xfId="5078"/>
    <cellStyle name="40% - 强调文字颜色 5 9" xfId="5079"/>
    <cellStyle name="40% - 强调文字颜色 3 4 10 2" xfId="5080"/>
    <cellStyle name="强调文字颜色 5 2 2 24" xfId="5081"/>
    <cellStyle name="强调文字颜色 5 2 2 19" xfId="5082"/>
    <cellStyle name="40% - 强调文字颜色 3 4 2" xfId="5083"/>
    <cellStyle name="40% - 强调文字颜色 3 4 13 2" xfId="5084"/>
    <cellStyle name="标题 2 3 2 2 10 2" xfId="5085"/>
    <cellStyle name="40% - 强调文字颜色 3 5" xfId="5086"/>
    <cellStyle name="常规 31 2 5" xfId="5087"/>
    <cellStyle name="常规 26 2 5" xfId="5088"/>
    <cellStyle name="40% - 强调文字颜色 3 4 14" xfId="5089"/>
    <cellStyle name="40% - 强调文字颜色 3 5 2" xfId="5090"/>
    <cellStyle name="链接单元格 2 3 20 7" xfId="5091"/>
    <cellStyle name="40% - 强调文字颜色 3 4 14 2" xfId="5092"/>
    <cellStyle name="40% - 强调文字颜色 3 6" xfId="5093"/>
    <cellStyle name="常规 31 2 6" xfId="5094"/>
    <cellStyle name="常规 26 2 6" xfId="5095"/>
    <cellStyle name="40% - 强调文字颜色 3 4 15" xfId="5096"/>
    <cellStyle name="强调文字颜色 5 2 2 30" xfId="5097"/>
    <cellStyle name="强调文字颜色 5 2 2 25" xfId="5098"/>
    <cellStyle name="40% - 强调文字颜色 3 4 3" xfId="5099"/>
    <cellStyle name="40% - 强调文字颜色 3 4 3 2" xfId="5100"/>
    <cellStyle name="40% - 强调文字颜色 3 5 3" xfId="5101"/>
    <cellStyle name="标题 2 2 3 11 2" xfId="5102"/>
    <cellStyle name="40% - 强调文字颜色 4 2 10" xfId="5103"/>
    <cellStyle name="适中 5 2 6" xfId="5104"/>
    <cellStyle name="40% - 强调文字颜色 4 2 10 2" xfId="5105"/>
    <cellStyle name="常规 2 25" xfId="5106"/>
    <cellStyle name="40% - 强调文字颜色 4 2 11 2" xfId="5107"/>
    <cellStyle name="输入 15" xfId="5108"/>
    <cellStyle name="常规 5 3 10 5" xfId="5109"/>
    <cellStyle name="40% - 强调文字颜色 4 2 12 2" xfId="5110"/>
    <cellStyle name="计算 12 11" xfId="5111"/>
    <cellStyle name="40% - 强调文字颜色 4 2 13" xfId="5112"/>
    <cellStyle name="40% - 强调文字颜色 4 2 13 2" xfId="5113"/>
    <cellStyle name="40% - 强调文字颜色 4 2 14" xfId="5114"/>
    <cellStyle name="40% - 强调文字颜色 4 2 14 2" xfId="5115"/>
    <cellStyle name="40% - 强调文字颜色 4 2 15" xfId="5116"/>
    <cellStyle name="40% - 强调文字颜色 4 2 20" xfId="5117"/>
    <cellStyle name="40% - 强调文字颜色 4 2 15 2" xfId="5118"/>
    <cellStyle name="40% - 强调文字颜色 4 2 20 2" xfId="5119"/>
    <cellStyle name="40% - 强调文字颜色 4 2 16" xfId="5120"/>
    <cellStyle name="40% - 强调文字颜色 4 2 21" xfId="5121"/>
    <cellStyle name="常规 3 30" xfId="5122"/>
    <cellStyle name="常规 3 25" xfId="5123"/>
    <cellStyle name="40% - 强调文字颜色 4 2 16 2" xfId="5124"/>
    <cellStyle name="40% - 强调文字颜色 4 2 21 2" xfId="5125"/>
    <cellStyle name="40% - 强调文字颜色 4 2 17" xfId="5126"/>
    <cellStyle name="40% - 强调文字颜色 4 2 22" xfId="5127"/>
    <cellStyle name="40% - 强调文字颜色 4 2 17 2" xfId="5128"/>
    <cellStyle name="40% - 强调文字颜色 4 2 2 10 2" xfId="5129"/>
    <cellStyle name="40% - 强调文字颜色 4 2 2 11" xfId="5130"/>
    <cellStyle name="40% - 强调文字颜色 4 2 2 12" xfId="5131"/>
    <cellStyle name="40% - 强调文字颜色 4 2 2 13" xfId="5132"/>
    <cellStyle name="标题 1 5" xfId="5133"/>
    <cellStyle name="40% - 强调文字颜色 4 2 2 13 2" xfId="5134"/>
    <cellStyle name="标题 2 5" xfId="5135"/>
    <cellStyle name="40% - 强调文字颜色 4 2 2 14 2" xfId="5136"/>
    <cellStyle name="40% - 强调文字颜色 4 2 2 15" xfId="5137"/>
    <cellStyle name="40% - 强调文字颜色 4 2 2 20" xfId="5138"/>
    <cellStyle name="标题 3 5" xfId="5139"/>
    <cellStyle name="40% - 强调文字颜色 4 2 2 15 2" xfId="5140"/>
    <cellStyle name="40% - 强调文字颜色 4 2 2 20 2" xfId="5141"/>
    <cellStyle name="标题 4 5" xfId="5142"/>
    <cellStyle name="40% - 强调文字颜色 4 2 2 16 2" xfId="5143"/>
    <cellStyle name="40% - 强调文字颜色 4 2 2 17" xfId="5144"/>
    <cellStyle name="标题 5 5" xfId="5145"/>
    <cellStyle name="40% - 强调文字颜色 4 2 2 17 2" xfId="5146"/>
    <cellStyle name="标题 6 5" xfId="5147"/>
    <cellStyle name="40% - 强调文字颜色 4 2 2 18 2" xfId="5148"/>
    <cellStyle name="40% - 强调文字颜色 5 2 3 15 2" xfId="5149"/>
    <cellStyle name="40% - 强调文字颜色 4 2 2 19" xfId="5150"/>
    <cellStyle name="标题 7 5" xfId="5151"/>
    <cellStyle name="40% - 强调文字颜色 4 2 2 19 2" xfId="5152"/>
    <cellStyle name="40% - 强调文字颜色 4 2 2 2" xfId="5153"/>
    <cellStyle name="40% - 强调文字颜色 4 2 2 2 4" xfId="5154"/>
    <cellStyle name="40% - 强调文字颜色 4 2 2 2 4 2" xfId="5155"/>
    <cellStyle name="40% - 强调文字颜色 4 2 2 2 5" xfId="5156"/>
    <cellStyle name="40% - 强调文字颜色 4 2 2 2 5 2" xfId="5157"/>
    <cellStyle name="标题 2 3 3 6 2" xfId="5158"/>
    <cellStyle name="40% - 强调文字颜色 4 2 2 2 6" xfId="5159"/>
    <cellStyle name="百分比 2 16" xfId="5160"/>
    <cellStyle name="40% - 强调文字颜色 4 2 2 2 6 2" xfId="5161"/>
    <cellStyle name="40% - 强调文字颜色 4 2 2 3 2" xfId="5162"/>
    <cellStyle name="40% - 强调文字颜色 4 2 2 4" xfId="5163"/>
    <cellStyle name="40% - 强调文字颜色 4 2 2 4 2" xfId="5164"/>
    <cellStyle name="40% - 强调文字颜色 4 2 2 5" xfId="5165"/>
    <cellStyle name="40% - 强调文字颜色 4 2 2 5 2" xfId="5166"/>
    <cellStyle name="40% - 强调文字颜色 4 2 2 6 2" xfId="5167"/>
    <cellStyle name="40% - 强调文字颜色 4 2 2 7" xfId="5168"/>
    <cellStyle name="常规 5 4 10 5" xfId="5169"/>
    <cellStyle name="40% - 强调文字颜色 4 3 12 2" xfId="5170"/>
    <cellStyle name="40% - 强调文字颜色 4 2 2 8" xfId="5171"/>
    <cellStyle name="40% - 强调文字颜色 4 2 2 8 2" xfId="5172"/>
    <cellStyle name="常规 2 5 6" xfId="5173"/>
    <cellStyle name="40% - 强调文字颜色 4 2 2_庄墓预算（定稿）2改" xfId="5174"/>
    <cellStyle name="40% - 强调文字颜色 4 2 3" xfId="5175"/>
    <cellStyle name="40% - 强调文字颜色 4 2 3 10" xfId="5176"/>
    <cellStyle name="40% - 强调文字颜色 4 2 3 10 2" xfId="5177"/>
    <cellStyle name="40% - 强调文字颜色 4 2 3 11" xfId="5178"/>
    <cellStyle name="40% - 强调文字颜色 4 2 3 12" xfId="5179"/>
    <cellStyle name="常规 7 10 14" xfId="5180"/>
    <cellStyle name="40% - 强调文字颜色 4 2 3 12 2" xfId="5181"/>
    <cellStyle name="40% - 强调文字颜色 4 2 3 13" xfId="5182"/>
    <cellStyle name="40% - 强调文字颜色 4 2 3 14" xfId="5183"/>
    <cellStyle name="40% - 强调文字颜色 4 2 3 15" xfId="5184"/>
    <cellStyle name="40% - 强调文字颜色 4 2 3 20" xfId="5185"/>
    <cellStyle name="常规 2 2 2 3 2" xfId="5186"/>
    <cellStyle name="40% - 强调文字颜色 4 2 3 16" xfId="5187"/>
    <cellStyle name="常规 2 2 2 3 3" xfId="5188"/>
    <cellStyle name="40% - 强调文字颜色 4 2 3 17" xfId="5189"/>
    <cellStyle name="常规 7 11 14" xfId="5190"/>
    <cellStyle name="常规 4 2 2 19" xfId="5191"/>
    <cellStyle name="40% - 强调文字颜色 4 2 3 17 2" xfId="5192"/>
    <cellStyle name="常规 2 2 2 3 4" xfId="5193"/>
    <cellStyle name="40% - 强调文字颜色 4 2 3 18" xfId="5194"/>
    <cellStyle name="常规 2 2 2 3 5" xfId="5195"/>
    <cellStyle name="40% - 强调文字颜色 4 2 3 19" xfId="5196"/>
    <cellStyle name="千位分隔 2 2 16 6" xfId="5197"/>
    <cellStyle name="40% - 强调文字颜色 4 2 3 5 2" xfId="5198"/>
    <cellStyle name="常规 9 4 2 11" xfId="5199"/>
    <cellStyle name="40% - 强调文字颜色 5 3 2 2 6" xfId="5200"/>
    <cellStyle name="40% - 强调文字颜色 4 2 3 7 2" xfId="5201"/>
    <cellStyle name="40% - 强调文字颜色 4 3 13 2" xfId="5202"/>
    <cellStyle name="40% - 强调文字颜色 4 2 3 8" xfId="5203"/>
    <cellStyle name="注释 2 2 31" xfId="5204"/>
    <cellStyle name="注释 2 2 26" xfId="5205"/>
    <cellStyle name="40% - 强调文字颜色 5 2 2 15" xfId="5206"/>
    <cellStyle name="40% - 强调文字颜色 5 2 2 20" xfId="5207"/>
    <cellStyle name="40% - 强调文字颜色 4 2 3 8 2" xfId="5208"/>
    <cellStyle name="40% - 强调文字颜色 4 2 4 2" xfId="5209"/>
    <cellStyle name="常规 9 3 10 10" xfId="5210"/>
    <cellStyle name="40% - 强调文字颜色 4 2 5" xfId="5211"/>
    <cellStyle name="40% - 强调文字颜色 4 2 5 2" xfId="5212"/>
    <cellStyle name="常规 9 3 10 11" xfId="5213"/>
    <cellStyle name="40% - 强调文字颜色 4 2 6" xfId="5214"/>
    <cellStyle name="40% - 强调文字颜色 4 2 6 2" xfId="5215"/>
    <cellStyle name="标题 2 2 3 16 2" xfId="5216"/>
    <cellStyle name="40% - 强调文字颜色 4 3 10" xfId="5217"/>
    <cellStyle name="40% - 强调文字颜色 4 3 10 2" xfId="5218"/>
    <cellStyle name="40% - 强调文字颜色 4 3 11 2" xfId="5219"/>
    <cellStyle name="40% - 强调文字颜色 4 3 12" xfId="5220"/>
    <cellStyle name="40% - 强调文字颜色 6 2 14 2" xfId="5221"/>
    <cellStyle name="40% - 强调文字颜色 4 3 13" xfId="5222"/>
    <cellStyle name="40% - 强调文字颜色 4 3 14 2" xfId="5223"/>
    <cellStyle name="40% - 强调文字颜色 4 3 15 2" xfId="5224"/>
    <cellStyle name="40% - 强调文字颜色 4 3 20 2" xfId="5225"/>
    <cellStyle name="40% - 强调文字颜色 4 3 16" xfId="5226"/>
    <cellStyle name="40% - 强调文字颜色 4 3 21" xfId="5227"/>
    <cellStyle name="40% - 强调文字颜色 4 3 16 2" xfId="5228"/>
    <cellStyle name="40% - 强调文字颜色 4 3 21 2" xfId="5229"/>
    <cellStyle name="40% - 强调文字颜色 4 3 17" xfId="5230"/>
    <cellStyle name="40% - 强调文字颜色 4 3 22" xfId="5231"/>
    <cellStyle name="常规 45 3" xfId="5232"/>
    <cellStyle name="40% - 强调文字颜色 4 3 19" xfId="5233"/>
    <cellStyle name="标题 6 2 7" xfId="5234"/>
    <cellStyle name="40% - 强调文字颜色 4 3 19 2" xfId="5235"/>
    <cellStyle name="40% - 强调文字颜色 4 3 2 10 2" xfId="5236"/>
    <cellStyle name="常规 4 12 12" xfId="5237"/>
    <cellStyle name="40% - 强调文字颜色 4 3 2 11" xfId="5238"/>
    <cellStyle name="注释 4 11" xfId="5239"/>
    <cellStyle name="输出 2 23" xfId="5240"/>
    <cellStyle name="输出 2 18" xfId="5241"/>
    <cellStyle name="40% - 强调文字颜色 4 3 2 11 2" xfId="5242"/>
    <cellStyle name="常规 4 12 13" xfId="5243"/>
    <cellStyle name="40% - 强调文字颜色 4 3 2 12" xfId="5244"/>
    <cellStyle name="40% - 强调文字颜色 4 3 2 12 2" xfId="5245"/>
    <cellStyle name="常规 4 12 14" xfId="5246"/>
    <cellStyle name="40% - 强调文字颜色 4 3 2 13" xfId="5247"/>
    <cellStyle name="常规 4 12 15" xfId="5248"/>
    <cellStyle name="40% - 强调文字颜色 4 3 2 14" xfId="5249"/>
    <cellStyle name="40% - 强调文字颜色 4 3 2 14 2" xfId="5250"/>
    <cellStyle name="40% - 强调文字颜色 4 3 2 15 2" xfId="5251"/>
    <cellStyle name="40% - 强调文字颜色 4 3 2 20 2" xfId="5252"/>
    <cellStyle name="40% - 强调文字颜色 4 3 2 16" xfId="5253"/>
    <cellStyle name="40% - 强调文字颜色 4 3 2 21" xfId="5254"/>
    <cellStyle name="40% - 强调文字颜色 4 3 2 17" xfId="5255"/>
    <cellStyle name="40% - 强调文字颜色 4 3 2 18 2" xfId="5256"/>
    <cellStyle name="40% - 强调文字颜色 4 3 2 19" xfId="5257"/>
    <cellStyle name="40% - 强调文字颜色 4 3 2 19 2" xfId="5258"/>
    <cellStyle name="链接单元格 3 2 2 8" xfId="5259"/>
    <cellStyle name="40% - 强调文字颜色 4 3 2 2" xfId="5260"/>
    <cellStyle name="汇总 5 2 6" xfId="5261"/>
    <cellStyle name="40% - 强调文字颜色 4 3 2 2 10" xfId="5262"/>
    <cellStyle name="汇总 5 2 7" xfId="5263"/>
    <cellStyle name="40% - 强调文字颜色 4 3 2 2 11" xfId="5264"/>
    <cellStyle name="40% - 强调文字颜色 4 3 2 2 11 2" xfId="5265"/>
    <cellStyle name="40% - 强调文字颜色 4 3 2 2 12 2" xfId="5266"/>
    <cellStyle name="40% - 强调文字颜色 4 3 2 2 15" xfId="5267"/>
    <cellStyle name="40% - 强调文字颜色 4 3 2 2 16" xfId="5268"/>
    <cellStyle name="千位分隔 19 17" xfId="5269"/>
    <cellStyle name="40% - 强调文字颜色 4 3 2 2 2" xfId="5270"/>
    <cellStyle name="40% - 强调文字颜色 4 3 2 2 2 2" xfId="5271"/>
    <cellStyle name="千位分隔 19 18" xfId="5272"/>
    <cellStyle name="40% - 强调文字颜色 4 3 2 2 3" xfId="5273"/>
    <cellStyle name="40% - 强调文字颜色 4 3 2 2 3 2" xfId="5274"/>
    <cellStyle name="常规 6 12 9" xfId="5275"/>
    <cellStyle name="60% - 强调文字颜色 3 2 2 11" xfId="5276"/>
    <cellStyle name="40% - 强调文字颜色 4 9 2" xfId="5277"/>
    <cellStyle name="千位分隔 19 19" xfId="5278"/>
    <cellStyle name="40% - 强调文字颜色 4 3 2 2 4" xfId="5279"/>
    <cellStyle name="40% - 强调文字颜色 5 2 2 2 3 2" xfId="5280"/>
    <cellStyle name="常规 4 4 2 10" xfId="5281"/>
    <cellStyle name="40% - 强调文字颜色 4 3 2 2 5" xfId="5282"/>
    <cellStyle name="输入 3 2 4" xfId="5283"/>
    <cellStyle name="40% - 强调文字颜色 4 3 2 2 5 2" xfId="5284"/>
    <cellStyle name="输入 3 3 4" xfId="5285"/>
    <cellStyle name="40% - 强调文字颜色 4 3 2 2 6 2" xfId="5286"/>
    <cellStyle name="常规 4 4 2 12" xfId="5287"/>
    <cellStyle name="40% - 强调文字颜色 4 3 2 2 7" xfId="5288"/>
    <cellStyle name="40% - 强调文字颜色 4 3 2 2 7 2" xfId="5289"/>
    <cellStyle name="常规 4 4 2 13" xfId="5290"/>
    <cellStyle name="40% - 强调文字颜色 4 3 2 2 8" xfId="5291"/>
    <cellStyle name="40% - 强调文字颜色 4 3 2 2 8 2" xfId="5292"/>
    <cellStyle name="40% - 强调文字颜色 4 3 2 2 9 2" xfId="5293"/>
    <cellStyle name="货币 2 3" xfId="5294"/>
    <cellStyle name="40% - 强调文字颜色 4 3 2 3 2" xfId="5295"/>
    <cellStyle name="货币 3 3" xfId="5296"/>
    <cellStyle name="40% - 强调文字颜色 4 3 2 4 2" xfId="5297"/>
    <cellStyle name="60% - 强调文字颜色 5 3 2 8 2" xfId="5298"/>
    <cellStyle name="40% - 强调文字颜色 4 3 2 5" xfId="5299"/>
    <cellStyle name="货币 4 3" xfId="5300"/>
    <cellStyle name="40% - 强调文字颜色 4 3 2 5 2" xfId="5301"/>
    <cellStyle name="常规 4 3 15 10" xfId="5302"/>
    <cellStyle name="40% - 强调文字颜色 4 3 2 6" xfId="5303"/>
    <cellStyle name="40% - 强调文字颜色 4 3 2 7 2" xfId="5304"/>
    <cellStyle name="40% - 强调文字颜色 4 3 2 8 2" xfId="5305"/>
    <cellStyle name="40% - 强调文字颜色 4 3 2 9" xfId="5306"/>
    <cellStyle name="40% - 强调文字颜色 4 3 2 9 2" xfId="5307"/>
    <cellStyle name="40% - 强调文字颜色 4 3 3" xfId="5308"/>
    <cellStyle name="强调文字颜色 4 4 2" xfId="5309"/>
    <cellStyle name="常规 4 13 12" xfId="5310"/>
    <cellStyle name="常规 20 3 10 5" xfId="5311"/>
    <cellStyle name="40% - 强调文字颜色 4 3 3 11" xfId="5312"/>
    <cellStyle name="常规 12 2 3 13" xfId="5313"/>
    <cellStyle name="40% - 强调文字颜色 5 3 3 2" xfId="5314"/>
    <cellStyle name="强调文字颜色 4 4 3" xfId="5315"/>
    <cellStyle name="常规 4 13 13" xfId="5316"/>
    <cellStyle name="常规 20 3 10 6" xfId="5317"/>
    <cellStyle name="40% - 强调文字颜色 4 3 3 12" xfId="5318"/>
    <cellStyle name="40% - 强调文字颜色 5 3 3 2 2" xfId="5319"/>
    <cellStyle name="40% - 强调文字颜色 4 3 3 12 2" xfId="5320"/>
    <cellStyle name="常规 12 2 3 14" xfId="5321"/>
    <cellStyle name="40% - 强调文字颜色 5 3 3 3" xfId="5322"/>
    <cellStyle name="强调文字颜色 4 4 4" xfId="5323"/>
    <cellStyle name="常规 4 13 14" xfId="5324"/>
    <cellStyle name="常规 20 3 10 7" xfId="5325"/>
    <cellStyle name="40% - 强调文字颜色 4 3 3 13" xfId="5326"/>
    <cellStyle name="常规 12 2 3 15" xfId="5327"/>
    <cellStyle name="40% - 强调文字颜色 5 3 3 4" xfId="5328"/>
    <cellStyle name="强调文字颜色 4 4 5" xfId="5329"/>
    <cellStyle name="常规 4 13 15" xfId="5330"/>
    <cellStyle name="常规 20 3 10 8" xfId="5331"/>
    <cellStyle name="40% - 强调文字颜色 4 3 3 14" xfId="5332"/>
    <cellStyle name="40% - 强调文字颜色 5 3 3 4 2" xfId="5333"/>
    <cellStyle name="40% - 强调文字颜色 4 3 3 14 2" xfId="5334"/>
    <cellStyle name="40% - 强调文字颜色 5 3 3 5 2" xfId="5335"/>
    <cellStyle name="40% - 强调文字颜色 4 3 3 15 2" xfId="5336"/>
    <cellStyle name="40% - 强调文字颜色 5 3 3 6" xfId="5337"/>
    <cellStyle name="强调文字颜色 4 4 7" xfId="5338"/>
    <cellStyle name="40% - 强调文字颜色 4 3 3 16" xfId="5339"/>
    <cellStyle name="40% - 强调文字颜色 5 3 3 6 2" xfId="5340"/>
    <cellStyle name="40% - 强调文字颜色 4 3 3 16 2" xfId="5341"/>
    <cellStyle name="40% - 强调文字颜色 5 3 3 7 2" xfId="5342"/>
    <cellStyle name="常规 5 2 2 19" xfId="5343"/>
    <cellStyle name="40% - 强调文字颜色 4 3 3 17 2" xfId="5344"/>
    <cellStyle name="强调文字颜色 3 4 16 8" xfId="5345"/>
    <cellStyle name="解释性文本 3 3 15" xfId="5346"/>
    <cellStyle name="40% - 强调文字颜色 4 3 3 2" xfId="5347"/>
    <cellStyle name="强调文字颜色 4 12 7" xfId="5348"/>
    <cellStyle name="40% - 强调文字颜色 4 3 3 4 2" xfId="5349"/>
    <cellStyle name="解释性文本 3 3 18" xfId="5350"/>
    <cellStyle name="60% - 强调文字颜色 5 3 2 9 2" xfId="5351"/>
    <cellStyle name="40% - 强调文字颜色 4 3 3 5" xfId="5352"/>
    <cellStyle name="40% - 强调文字颜色 4 3 3 5 2" xfId="5353"/>
    <cellStyle name="解释性文本 3 3 19" xfId="5354"/>
    <cellStyle name="40% - 强调文字颜色 4 3 3 6" xfId="5355"/>
    <cellStyle name="40% - 强调文字颜色 4 3 3 6 2" xfId="5356"/>
    <cellStyle name="40% - 强调文字颜色 5 3 10 2" xfId="5357"/>
    <cellStyle name="40% - 强调文字颜色 4 3 3 7 2" xfId="5358"/>
    <cellStyle name="40% - 强调文字颜色 5 3 11 2" xfId="5359"/>
    <cellStyle name="40% - 强调文字颜色 4 3 3 8 2" xfId="5360"/>
    <cellStyle name="40% - 强调文字颜色 5 3 12" xfId="5361"/>
    <cellStyle name="40% - 强调文字颜色 4 3 3 9" xfId="5362"/>
    <cellStyle name="常规 6 4 10 5" xfId="5363"/>
    <cellStyle name="40% - 强调文字颜色 5 3 12 2" xfId="5364"/>
    <cellStyle name="标题 2 2 2 2 5" xfId="5365"/>
    <cellStyle name="40% - 强调文字颜色 4 3 3 9 2" xfId="5366"/>
    <cellStyle name="40% - 强调文字颜色 5 4 13 2" xfId="5367"/>
    <cellStyle name="40% - 强调文字颜色 4 3 4" xfId="5368"/>
    <cellStyle name="40% - 强调文字颜色 4 3 4 2" xfId="5369"/>
    <cellStyle name="40% - 强调文字颜色 4 3 5" xfId="5370"/>
    <cellStyle name="40% - 强调文字颜色 4 3 5 2" xfId="5371"/>
    <cellStyle name="40% - 强调文字颜色 4 3 6" xfId="5372"/>
    <cellStyle name="标题 6 23" xfId="5373"/>
    <cellStyle name="标题 6 18" xfId="5374"/>
    <cellStyle name="40% - 强调文字颜色 4 3 6 2" xfId="5375"/>
    <cellStyle name="40% - 强调文字颜色 4 4 10" xfId="5376"/>
    <cellStyle name="40% - 强调文字颜色 4 4 10 2" xfId="5377"/>
    <cellStyle name="40% - 强调文字颜色 4 4 11 2" xfId="5378"/>
    <cellStyle name="汇总 2 2 21 10" xfId="5379"/>
    <cellStyle name="40% - 强调文字颜色 4 4 12" xfId="5380"/>
    <cellStyle name="60% - 强调文字颜色 1 2 3 14" xfId="5381"/>
    <cellStyle name="40% - 强调文字颜色 4 4 12 2" xfId="5382"/>
    <cellStyle name="60% - 强调文字颜色 6 3 3 13 2" xfId="5383"/>
    <cellStyle name="40% - 强调文字颜色 6 2 19 2" xfId="5384"/>
    <cellStyle name="汇总 2 2 21 11" xfId="5385"/>
    <cellStyle name="40% - 强调文字颜色 4 4 13" xfId="5386"/>
    <cellStyle name="40% - 强调文字颜色 4 4 13 2" xfId="5387"/>
    <cellStyle name="40% - 强调文字颜色 4 4 14" xfId="5388"/>
    <cellStyle name="40% - 强调文字颜色 4 4 14 2" xfId="5389"/>
    <cellStyle name="40% - 强调文字颜色 4 4 15" xfId="5390"/>
    <cellStyle name="40% - 强调文字颜色 4 4 15 2" xfId="5391"/>
    <cellStyle name="40% - 强调文字颜色 4 4 16" xfId="5392"/>
    <cellStyle name="40% - 强调文字颜色 4 4 2 2" xfId="5393"/>
    <cellStyle name="常规 6 3 10" xfId="5394"/>
    <cellStyle name="40% - 强调文字颜色 4 4 3" xfId="5395"/>
    <cellStyle name="常规 6 3 10 2" xfId="5396"/>
    <cellStyle name="40% - 强调文字颜色 4 4 3 2" xfId="5397"/>
    <cellStyle name="常规 6 3 12" xfId="5398"/>
    <cellStyle name="40% - 强调文字颜色 4 4 5" xfId="5399"/>
    <cellStyle name="40% - 强调文字颜色 4 4 5 2" xfId="5400"/>
    <cellStyle name="常规 6 3 13" xfId="5401"/>
    <cellStyle name="40% - 强调文字颜色 4 4 6" xfId="5402"/>
    <cellStyle name="注释 2 15 5" xfId="5403"/>
    <cellStyle name="40% - 强调文字颜色 4 4 6 2" xfId="5404"/>
    <cellStyle name="40% - 强调文字颜色 4 5 3" xfId="5405"/>
    <cellStyle name="常规 6 10 9" xfId="5406"/>
    <cellStyle name="40% - 强调文字颜色 4 7 2" xfId="5407"/>
    <cellStyle name="常规 6 11 9" xfId="5408"/>
    <cellStyle name="常规 11 2 10" xfId="5409"/>
    <cellStyle name="40% - 强调文字颜色 4 8 2" xfId="5410"/>
    <cellStyle name="40% - 强调文字颜色 4 9" xfId="5411"/>
    <cellStyle name="60% - 强调文字颜色 5 3 3 7 2" xfId="5412"/>
    <cellStyle name="40% - 强调文字颜色 5 2 10 2" xfId="5413"/>
    <cellStyle name="60% - 强调文字颜色 5 3 3 8 2" xfId="5414"/>
    <cellStyle name="40% - 强调文字颜色 5 2 11 2" xfId="5415"/>
    <cellStyle name="60% - 强调文字颜色 5 3 3 9" xfId="5416"/>
    <cellStyle name="40% - 强调文字颜色 5 2 12" xfId="5417"/>
    <cellStyle name="常规 6 3 10 5" xfId="5418"/>
    <cellStyle name="60% - 强调文字颜色 5 3 3 9 2" xfId="5419"/>
    <cellStyle name="40% - 强调文字颜色 5 2 12 2" xfId="5420"/>
    <cellStyle name="40% - 强调文字颜色 5 2 13" xfId="5421"/>
    <cellStyle name="40% - 强调文字颜色 5 2 13 2" xfId="5422"/>
    <cellStyle name="40% - 强调文字颜色 5 2 14" xfId="5423"/>
    <cellStyle name="40% - 强调文字颜色 5 2 14 2" xfId="5424"/>
    <cellStyle name="60% - 强调文字颜色 6 2 3 10" xfId="5425"/>
    <cellStyle name="40% - 强调文字颜色 5 2 16" xfId="5426"/>
    <cellStyle name="40% - 强调文字颜色 5 2 21" xfId="5427"/>
    <cellStyle name="60% - 强调文字颜色 6 2 3 10 2" xfId="5428"/>
    <cellStyle name="40% - 强调文字颜色 5 2 16 2" xfId="5429"/>
    <cellStyle name="40% - 强调文字颜色 5 2 21 2" xfId="5430"/>
    <cellStyle name="40% - 强调文字颜色 5 2 2 2 15" xfId="5431"/>
    <cellStyle name="标题 2 2 10" xfId="5432"/>
    <cellStyle name="60% - 强调文字颜色 6 2 3 11 2" xfId="5433"/>
    <cellStyle name="40% - 强调文字颜色 5 2 17 2" xfId="5434"/>
    <cellStyle name="样式 1 2 2 2" xfId="5435"/>
    <cellStyle name="60% - 强调文字颜色 6 2 3 12 2" xfId="5436"/>
    <cellStyle name="40% - 强调文字颜色 5 2 18 2" xfId="5437"/>
    <cellStyle name="样式 1 2 3 2" xfId="5438"/>
    <cellStyle name="60% - 强调文字颜色 6 2 3 13 2" xfId="5439"/>
    <cellStyle name="40% - 强调文字颜色 5 2 19 2" xfId="5440"/>
    <cellStyle name="注释 2 2 21" xfId="5441"/>
    <cellStyle name="注释 2 2 16" xfId="5442"/>
    <cellStyle name="常规 8 5 8" xfId="5443"/>
    <cellStyle name="40% - 强调文字颜色 5 2 2 10" xfId="5444"/>
    <cellStyle name="注释 2 2 21 2" xfId="5445"/>
    <cellStyle name="常规 38 8" xfId="5446"/>
    <cellStyle name="40% - 强调文字颜色 5 2 2 10 2" xfId="5447"/>
    <cellStyle name="强调文字颜色 3 3 21" xfId="5448"/>
    <cellStyle name="强调文字颜色 3 3 16" xfId="5449"/>
    <cellStyle name="40% - 强调文字颜色 5 3 2 3 2" xfId="5450"/>
    <cellStyle name="注释 2 2 22" xfId="5451"/>
    <cellStyle name="注释 2 2 17" xfId="5452"/>
    <cellStyle name="常规 8 5 9" xfId="5453"/>
    <cellStyle name="40% - 强调文字颜色 5 2 2 11" xfId="5454"/>
    <cellStyle name="常规 39 8" xfId="5455"/>
    <cellStyle name="40% - 强调文字颜色 5 2 2 11 2" xfId="5456"/>
    <cellStyle name="注释 2 2 23" xfId="5457"/>
    <cellStyle name="注释 2 2 18" xfId="5458"/>
    <cellStyle name="40% - 强调文字颜色 5 2 2 12" xfId="5459"/>
    <cellStyle name="常规 2 4 2 10 4" xfId="5460"/>
    <cellStyle name="40% - 强调文字颜色 5 2 2 12 2" xfId="5461"/>
    <cellStyle name="注释 2 2 24" xfId="5462"/>
    <cellStyle name="注释 2 2 19" xfId="5463"/>
    <cellStyle name="40% - 强调文字颜色 5 2 2 13" xfId="5464"/>
    <cellStyle name="40% - 强调文字颜色 5 3 2 2 4 2" xfId="5465"/>
    <cellStyle name="注释 2 2 30" xfId="5466"/>
    <cellStyle name="注释 2 2 25" xfId="5467"/>
    <cellStyle name="40% - 强调文字颜色 5 2 2 14" xfId="5468"/>
    <cellStyle name="40% - 强调文字颜色 5 2 2 14 2" xfId="5469"/>
    <cellStyle name="常规 6 3 2 9" xfId="5470"/>
    <cellStyle name="40% - 强调文字颜色 5 2 2 15 2" xfId="5471"/>
    <cellStyle name="40% - 强调文字颜色 5 2 2 20 2" xfId="5472"/>
    <cellStyle name="注释 2 2 27" xfId="5473"/>
    <cellStyle name="40% - 强调文字颜色 5 2 2 16" xfId="5474"/>
    <cellStyle name="40% - 强调文字颜色 5 2 2 21" xfId="5475"/>
    <cellStyle name="40% - 强调文字颜色 5 2 2 16 2" xfId="5476"/>
    <cellStyle name="注释 2 2 28" xfId="5477"/>
    <cellStyle name="40% - 强调文字颜色 5 2 2 17" xfId="5478"/>
    <cellStyle name="40% - 强调文字颜色 5 2 2 17 2" xfId="5479"/>
    <cellStyle name="注释 2 2 29" xfId="5480"/>
    <cellStyle name="40% - 强调文字颜色 5 2 2 18" xfId="5481"/>
    <cellStyle name="40% - 强调文字颜色 5 3 3 15 2" xfId="5482"/>
    <cellStyle name="40% - 强调文字颜色 5 2 2 19" xfId="5483"/>
    <cellStyle name="40% - 强调文字颜色 5 2 2 2 10 2" xfId="5484"/>
    <cellStyle name="40% - 强调文字颜色 6 3 2 17 2" xfId="5485"/>
    <cellStyle name="40% - 强调文字颜色 5 2 2 2 11" xfId="5486"/>
    <cellStyle name="40% - 强调文字颜色 5 2 2 2 13 2" xfId="5487"/>
    <cellStyle name="40% - 强调文字颜色 5 2 2 2 14 2" xfId="5488"/>
    <cellStyle name="40% - 强调文字颜色 5 2 2 2 16" xfId="5489"/>
    <cellStyle name="常规 13 3 18" xfId="5490"/>
    <cellStyle name="40% - 强调文字颜色 5 2 2 2 2" xfId="5491"/>
    <cellStyle name="40% - 强调文字颜色 5 2 2 2 2 2" xfId="5492"/>
    <cellStyle name="常规 13 3 19" xfId="5493"/>
    <cellStyle name="40% - 强调文字颜色 5 2 2 2 3" xfId="5494"/>
    <cellStyle name="40% - 强调文字颜色 5 2 2 2 4" xfId="5495"/>
    <cellStyle name="40% - 强调文字颜色 5 2 2 2 4 2" xfId="5496"/>
    <cellStyle name="标题 2 2 4 2" xfId="5497"/>
    <cellStyle name="40% - 强调文字颜色 6 2 11" xfId="5498"/>
    <cellStyle name="40% - 强调文字颜色 5 2 2 2 5 2" xfId="5499"/>
    <cellStyle name="标题 3 3 3 6 2" xfId="5500"/>
    <cellStyle name="40% - 强调文字颜色 5 2 2 2 6" xfId="5501"/>
    <cellStyle name="40% - 强调文字颜色 5 2 2 3" xfId="5502"/>
    <cellStyle name="计算 12 6" xfId="5503"/>
    <cellStyle name="40% - 强调文字颜色 5 2 2 3 2" xfId="5504"/>
    <cellStyle name="40% - 强调文字颜色 5 2 2 5" xfId="5505"/>
    <cellStyle name="汇总 2 2 21 6" xfId="5506"/>
    <cellStyle name="40% - 强调文字颜色 5 2 2 5 2" xfId="5507"/>
    <cellStyle name="常规 4 4 10 10" xfId="5508"/>
    <cellStyle name="百分比 4 2 2 2" xfId="5509"/>
    <cellStyle name="40% - 强调文字颜色 5 2 2 6" xfId="5510"/>
    <cellStyle name="常规 13 2 2 10 7" xfId="5511"/>
    <cellStyle name="40% - 强调文字颜色 5 2 2 6 2" xfId="5512"/>
    <cellStyle name="常规 4 4 10 11" xfId="5513"/>
    <cellStyle name="40% - 强调文字颜色 5 2 2 7" xfId="5514"/>
    <cellStyle name="常规 13 4 18" xfId="5515"/>
    <cellStyle name="40% - 强调文字颜色 5 2 2 7 2" xfId="5516"/>
    <cellStyle name="40% - 强调文字颜色 5 2 2 8" xfId="5517"/>
    <cellStyle name="40% - 强调文字颜色 5 2 2 8 2" xfId="5518"/>
    <cellStyle name="40% - 强调文字颜色 5 2 2_庄墓预算（定稿）2改" xfId="5519"/>
    <cellStyle name="注释 2 3 21" xfId="5520"/>
    <cellStyle name="注释 2 3 16" xfId="5521"/>
    <cellStyle name="40% - 强调文字颜色 5 2 3 10" xfId="5522"/>
    <cellStyle name="强调文字颜色 3 4 21" xfId="5523"/>
    <cellStyle name="强调文字颜色 3 4 16" xfId="5524"/>
    <cellStyle name="链接单元格 3 2 3" xfId="5525"/>
    <cellStyle name="40% - 强调文字颜色 5 3 2 8 2" xfId="5526"/>
    <cellStyle name="注释 2 3 22" xfId="5527"/>
    <cellStyle name="注释 2 3 17" xfId="5528"/>
    <cellStyle name="40% - 强调文字颜色 5 2 3 11" xfId="5529"/>
    <cellStyle name="注释 2 3 23" xfId="5530"/>
    <cellStyle name="注释 2 3 18" xfId="5531"/>
    <cellStyle name="警告文本 3 4 2" xfId="5532"/>
    <cellStyle name="40% - 强调文字颜色 5 2 3 12" xfId="5533"/>
    <cellStyle name="40% - 强调文字颜色 5 2 3 12 2" xfId="5534"/>
    <cellStyle name="注释 2 3 24" xfId="5535"/>
    <cellStyle name="注释 2 3 19" xfId="5536"/>
    <cellStyle name="警告文本 3 4 3" xfId="5537"/>
    <cellStyle name="40% - 强调文字颜色 5 2 3 13" xfId="5538"/>
    <cellStyle name="40% - 强调文字颜色 5 3 2 2 9 2" xfId="5539"/>
    <cellStyle name="注释 2 3 30" xfId="5540"/>
    <cellStyle name="注释 2 3 25" xfId="5541"/>
    <cellStyle name="40% - 强调文字颜色 5 2 3 14" xfId="5542"/>
    <cellStyle name="注释 2 3 26" xfId="5543"/>
    <cellStyle name="40% - 强调文字颜色 5 2 3 15" xfId="5544"/>
    <cellStyle name="40% - 强调文字颜色 5 2 3 20" xfId="5545"/>
    <cellStyle name="注释 2 3 27" xfId="5546"/>
    <cellStyle name="40% - 强调文字颜色 5 2 3 16" xfId="5547"/>
    <cellStyle name="40% - 强调文字颜色 5 2 3 16 2" xfId="5548"/>
    <cellStyle name="注释 2 3 28" xfId="5549"/>
    <cellStyle name="40% - 强调文字颜色 5 2 3 17" xfId="5550"/>
    <cellStyle name="40% - 强调文字颜色 5 2 3 17 2" xfId="5551"/>
    <cellStyle name="注释 2 3 29" xfId="5552"/>
    <cellStyle name="40% - 强调文字颜色 5 2 3 18" xfId="5553"/>
    <cellStyle name="40% - 强调文字颜色 5 2 3 19" xfId="5554"/>
    <cellStyle name="40% - 强调文字颜色 5 2 3 19 2" xfId="5555"/>
    <cellStyle name="警告文本 3 11" xfId="5556"/>
    <cellStyle name="60% - 强调文字颜色 5 3 3 13" xfId="5557"/>
    <cellStyle name="40% - 强调文字颜色 5 2 3 3" xfId="5558"/>
    <cellStyle name="60% - 强调文字颜色 5 3 3 13 2" xfId="5559"/>
    <cellStyle name="40% - 强调文字颜色 5 2 3 3 2" xfId="5560"/>
    <cellStyle name="警告文本 3 13" xfId="5561"/>
    <cellStyle name="60% - 强调文字颜色 5 3 3 20" xfId="5562"/>
    <cellStyle name="60% - 强调文字颜色 5 3 3 15" xfId="5563"/>
    <cellStyle name="40% - 强调文字颜色 5 2 3 5" xfId="5564"/>
    <cellStyle name="60% - 强调文字颜色 5 3 3 15 2" xfId="5565"/>
    <cellStyle name="40% - 强调文字颜色 5 2 3 5 2" xfId="5566"/>
    <cellStyle name="警告文本 3 14" xfId="5567"/>
    <cellStyle name="百分比 4 2 3 2" xfId="5568"/>
    <cellStyle name="60% - 强调文字颜色 5 3 3 16" xfId="5569"/>
    <cellStyle name="40% - 强调文字颜色 5 2 3 6" xfId="5570"/>
    <cellStyle name="60% - 强调文字颜色 5 3 3 16 2" xfId="5571"/>
    <cellStyle name="40% - 强调文字颜色 5 2 3 6 2" xfId="5572"/>
    <cellStyle name="警告文本 3 20" xfId="5573"/>
    <cellStyle name="警告文本 3 15" xfId="5574"/>
    <cellStyle name="60% - 强调文字颜色 6 2 3 2 2" xfId="5575"/>
    <cellStyle name="60% - 强调文字颜色 5 3 3 17" xfId="5576"/>
    <cellStyle name="40% - 强调文字颜色 5 2 3 7" xfId="5577"/>
    <cellStyle name="警告文本 3 15 2" xfId="5578"/>
    <cellStyle name="60% - 强调文字颜色 5 3 3 17 2" xfId="5579"/>
    <cellStyle name="40% - 强调文字颜色 5 2 3 7 2" xfId="5580"/>
    <cellStyle name="警告文本 3 21" xfId="5581"/>
    <cellStyle name="警告文本 3 16" xfId="5582"/>
    <cellStyle name="60% - 强调文字颜色 5 3 3 18" xfId="5583"/>
    <cellStyle name="40% - 强调文字颜色 5 2 3 8" xfId="5584"/>
    <cellStyle name="60% - 强调文字颜色 5 3 3 18 2" xfId="5585"/>
    <cellStyle name="40% - 强调文字颜色 5 2 3 8 2" xfId="5586"/>
    <cellStyle name="输入 4 22" xfId="5587"/>
    <cellStyle name="输入 4 17" xfId="5588"/>
    <cellStyle name="40% - 强调文字颜色 5 2_庄墓预算（定稿）2改" xfId="5589"/>
    <cellStyle name="40% - 强调文字颜色 5 3" xfId="5590"/>
    <cellStyle name="40% - 强调文字颜色 5 3 13" xfId="5591"/>
    <cellStyle name="40% - 强调文字颜色 5 3 13 2" xfId="5592"/>
    <cellStyle name="40% - 强调文字颜色 5 3 14" xfId="5593"/>
    <cellStyle name="差 4 13" xfId="5594"/>
    <cellStyle name="40% - 强调文字颜色 5 3 14 2" xfId="5595"/>
    <cellStyle name="40% - 强调文字颜色 5 3 16" xfId="5596"/>
    <cellStyle name="40% - 强调文字颜色 5 3 21" xfId="5597"/>
    <cellStyle name="40% - 强调文字颜色 5 3 16 2" xfId="5598"/>
    <cellStyle name="40% - 强调文字颜色 5 3 21 2" xfId="5599"/>
    <cellStyle name="标题 3 2 10" xfId="5600"/>
    <cellStyle name="40% - 强调文字颜色 5 3 17 2" xfId="5601"/>
    <cellStyle name="40% - 强调文字颜色 5 3 18 2" xfId="5602"/>
    <cellStyle name="40% - 强调文字颜色 5 3 19 2" xfId="5603"/>
    <cellStyle name="常规 11 6 10" xfId="5604"/>
    <cellStyle name="40% - 强调文字颜色 5 3 2" xfId="5605"/>
    <cellStyle name="注释 3 2 16" xfId="5606"/>
    <cellStyle name="常规 9 12 11" xfId="5607"/>
    <cellStyle name="60% - 强调文字颜色 3 2 2 2 13" xfId="5608"/>
    <cellStyle name="40% - 强调文字颜色 5 3 2 10" xfId="5609"/>
    <cellStyle name="60% - 强调文字颜色 3 2 2 2 14 2" xfId="5610"/>
    <cellStyle name="40% - 强调文字颜色 5 3 2 11 2" xfId="5611"/>
    <cellStyle name="注释 3 2 18" xfId="5612"/>
    <cellStyle name="常规 9 12 13" xfId="5613"/>
    <cellStyle name="60% - 强调文字颜色 3 2 2 2 15" xfId="5614"/>
    <cellStyle name="40% - 强调文字颜色 5 3 2 12" xfId="5615"/>
    <cellStyle name="注释 3 2 19" xfId="5616"/>
    <cellStyle name="常规 9 12 14" xfId="5617"/>
    <cellStyle name="60% - 强调文字颜色 3 2 2 2 16" xfId="5618"/>
    <cellStyle name="40% - 强调文字颜色 5 3 2 13" xfId="5619"/>
    <cellStyle name="常规 9 12 15" xfId="5620"/>
    <cellStyle name="40% - 强调文字颜色 5 3 2 14" xfId="5621"/>
    <cellStyle name="40% - 强调文字颜色 5 3 2 14 2" xfId="5622"/>
    <cellStyle name="40% - 强调文字颜色 5 3 2 15 2" xfId="5623"/>
    <cellStyle name="40% - 强调文字颜色 5 3 2 20 2" xfId="5624"/>
    <cellStyle name="40% - 强调文字颜色 5 3 2 16" xfId="5625"/>
    <cellStyle name="40% - 强调文字颜色 5 3 2 21" xfId="5626"/>
    <cellStyle name="40% - 强调文字颜色 5 3 2 16 2" xfId="5627"/>
    <cellStyle name="40% - 强调文字颜色 5 3 2 17" xfId="5628"/>
    <cellStyle name="40% - 强调文字颜色 5 3 2 18" xfId="5629"/>
    <cellStyle name="40% - 强调文字颜色 5 3 2 19 2" xfId="5630"/>
    <cellStyle name="40% - 强调文字颜色 5 3 2 2" xfId="5631"/>
    <cellStyle name="40% - 强调文字颜色 5 3 2 2 11" xfId="5632"/>
    <cellStyle name="汇总 3 2 2 15" xfId="5633"/>
    <cellStyle name="常规 14 5 2 7" xfId="5634"/>
    <cellStyle name="40% - 强调文字颜色 5 3 2 2 11 2" xfId="5635"/>
    <cellStyle name="40% - 强调文字颜色 5 3 2 2 12" xfId="5636"/>
    <cellStyle name="差 3 3 13" xfId="5637"/>
    <cellStyle name="40% - 强调文字颜色 5 3 2 2 12 2" xfId="5638"/>
    <cellStyle name="40% - 强调文字颜色 5 3 2 2 13 2" xfId="5639"/>
    <cellStyle name="40% - 强调文字颜色 5 3 2 2 14" xfId="5640"/>
    <cellStyle name="常规 4 6 12" xfId="5641"/>
    <cellStyle name="60% - 强调文字颜色 6 3 3 11 2" xfId="5642"/>
    <cellStyle name="40% - 强调文字颜色 6 2 17 2" xfId="5643"/>
    <cellStyle name="40% - 强调文字颜色 5 3 2 2 15" xfId="5644"/>
    <cellStyle name="40% - 强调文字颜色 5 3 2 2 2" xfId="5645"/>
    <cellStyle name="计算 3 2 11" xfId="5646"/>
    <cellStyle name="40% - 强调文字颜色 5 3 2 2 2 2" xfId="5647"/>
    <cellStyle name="40% - 强调文字颜色 5 3 2 2 3" xfId="5648"/>
    <cellStyle name="常规 9 4 2 10" xfId="5649"/>
    <cellStyle name="40% - 强调文字颜色 5 3 2 2 5" xfId="5650"/>
    <cellStyle name="40% - 强调文字颜色 5 3 2 2 3 2" xfId="5651"/>
    <cellStyle name="40% - 强调文字颜色 5 3 2 2 4" xfId="5652"/>
    <cellStyle name="40% - 强调文字颜色 5 3 2 2 6 2" xfId="5653"/>
    <cellStyle name="常规 9 4 2 12" xfId="5654"/>
    <cellStyle name="40% - 强调文字颜色 5 3 2 2 7" xfId="5655"/>
    <cellStyle name="计算 3 3 11" xfId="5656"/>
    <cellStyle name="40% - 强调文字颜色 5 3 2 2 7 2" xfId="5657"/>
    <cellStyle name="常规 9 4 2 13" xfId="5658"/>
    <cellStyle name="40% - 强调文字颜色 5 3 2 2 8" xfId="5659"/>
    <cellStyle name="40% - 强调文字颜色 5 3 2 2 8 2" xfId="5660"/>
    <cellStyle name="常规 9 4 2 14" xfId="5661"/>
    <cellStyle name="40% - 强调文字颜色 5 3 2 2 9" xfId="5662"/>
    <cellStyle name="40% - 强调文字颜色 5 3 2 3" xfId="5663"/>
    <cellStyle name="40% - 强调文字颜色 5 3 2 4" xfId="5664"/>
    <cellStyle name="40% - 强调文字颜色 5 3 2 5 2" xfId="5665"/>
    <cellStyle name="40% - 强调文字颜色 5 3 2 6" xfId="5666"/>
    <cellStyle name="40% - 强调文字颜色 5 3 2 6 2" xfId="5667"/>
    <cellStyle name="40% - 强调文字颜色 5 3 2 7 2" xfId="5668"/>
    <cellStyle name="注释 3 3 16" xfId="5669"/>
    <cellStyle name="40% - 强调文字颜色 5 3 3 10" xfId="5670"/>
    <cellStyle name="强调文字颜色 2 6" xfId="5671"/>
    <cellStyle name="40% - 强调文字颜色 5 3 3 10 2" xfId="5672"/>
    <cellStyle name="强调文字颜色 4 6" xfId="5673"/>
    <cellStyle name="40% - 强调文字颜色 5 3 3 12 2" xfId="5674"/>
    <cellStyle name="注释 3 3 19" xfId="5675"/>
    <cellStyle name="40% - 强调文字颜色 5 3 3 13" xfId="5676"/>
    <cellStyle name="40% - 强调文字颜色 5 3 3 14" xfId="5677"/>
    <cellStyle name="强调文字颜色 6 6" xfId="5678"/>
    <cellStyle name="40% - 强调文字颜色 5 3 3 14 2" xfId="5679"/>
    <cellStyle name="40% - 强调文字颜色 5 3 3 15" xfId="5680"/>
    <cellStyle name="40% - 强调文字颜色 5 3 3 20" xfId="5681"/>
    <cellStyle name="40% - 强调文字颜色 5 3 3 16" xfId="5682"/>
    <cellStyle name="40% - 强调文字颜色 5 3 3 16 2" xfId="5683"/>
    <cellStyle name="40% - 强调文字颜色 5 3 3 17" xfId="5684"/>
    <cellStyle name="40% - 强调文字颜色 5 3 3 17 2" xfId="5685"/>
    <cellStyle name="40% - 强调文字颜色 5 3 3 19 2" xfId="5686"/>
    <cellStyle name="常规 11 6 13" xfId="5687"/>
    <cellStyle name="40% - 强调文字颜色 5 3 5" xfId="5688"/>
    <cellStyle name="40% - 强调文字颜色 5 3 5 2" xfId="5689"/>
    <cellStyle name="常规 11 6 14" xfId="5690"/>
    <cellStyle name="40% - 强调文字颜色 5 3 6" xfId="5691"/>
    <cellStyle name="40% - 强调文字颜色 5 4" xfId="5692"/>
    <cellStyle name="40% - 强调文字颜色 5 4 13" xfId="5693"/>
    <cellStyle name="40% - 强调文字颜色 5 4 2" xfId="5694"/>
    <cellStyle name="40% - 强调文字颜色 6 3 3 10" xfId="5695"/>
    <cellStyle name="40% - 强调文字颜色 5 4 2 2" xfId="5696"/>
    <cellStyle name="40% - 强调文字颜色 5 4 4 2" xfId="5697"/>
    <cellStyle name="常规 6 8 12" xfId="5698"/>
    <cellStyle name="40% - 强调文字颜色 5 4 5" xfId="5699"/>
    <cellStyle name="常规 6 8 13" xfId="5700"/>
    <cellStyle name="40% - 强调文字颜色 5 4 6" xfId="5701"/>
    <cellStyle name="标题 2 3 2 2 12 2" xfId="5702"/>
    <cellStyle name="40% - 强调文字颜色 5 5" xfId="5703"/>
    <cellStyle name="40% - 强调文字颜色 5 5 2" xfId="5704"/>
    <cellStyle name="40% - 强调文字颜色 5 6" xfId="5705"/>
    <cellStyle name="40% - 强调文字颜色 5 6 2" xfId="5706"/>
    <cellStyle name="适中 2 2 28" xfId="5707"/>
    <cellStyle name="40% - 强调文字颜色 5 7 2" xfId="5708"/>
    <cellStyle name="常规 11 7 10" xfId="5709"/>
    <cellStyle name="40% - 强调文字颜色 5 8 2" xfId="5710"/>
    <cellStyle name="40% - 强调文字颜色 6 10" xfId="5711"/>
    <cellStyle name="40% - 强调文字颜色 6 10 2" xfId="5712"/>
    <cellStyle name="40% - 强调文字颜色 6 2 10" xfId="5713"/>
    <cellStyle name="40% - 强调文字颜色 6 2 11 2" xfId="5714"/>
    <cellStyle name="强调文字颜色 1 3 15 10" xfId="5715"/>
    <cellStyle name="常规 7 3 10 5" xfId="5716"/>
    <cellStyle name="40% - 强调文字颜色 6 2 12 2" xfId="5717"/>
    <cellStyle name="40% - 强调文字颜色 6 2 13" xfId="5718"/>
    <cellStyle name="60% - 强调文字颜色 5 3 13" xfId="5719"/>
    <cellStyle name="40% - 强调文字颜色 6 2 13 2" xfId="5720"/>
    <cellStyle name="40% - 强调文字颜色 6 2 14" xfId="5721"/>
    <cellStyle name="60% - 强调文字颜色 6 3 3 10" xfId="5722"/>
    <cellStyle name="60% - 强调文字颜色 1 3 7 2" xfId="5723"/>
    <cellStyle name="40% - 强调文字颜色 6 2 21" xfId="5724"/>
    <cellStyle name="40% - 强调文字颜色 6 2 16" xfId="5725"/>
    <cellStyle name="60% - 强调文字颜色 6 3 3 10 2" xfId="5726"/>
    <cellStyle name="40% - 强调文字颜色 6 2 21 2" xfId="5727"/>
    <cellStyle name="40% - 强调文字颜色 6 2 16 2" xfId="5728"/>
    <cellStyle name="60% - 强调文字颜色 6 3 3 12 2" xfId="5729"/>
    <cellStyle name="60% - 强调文字颜色 5 4 13" xfId="5730"/>
    <cellStyle name="40% - 强调文字颜色 6 2 18 2" xfId="5731"/>
    <cellStyle name="40% - 强调文字颜色 6 2 2" xfId="5732"/>
    <cellStyle name="常规 4 3 25" xfId="5733"/>
    <cellStyle name="40% - 强调文字颜色 6 2 2 10" xfId="5734"/>
    <cellStyle name="40% - 强调文字颜色 6 2 2 10 2" xfId="5735"/>
    <cellStyle name="40% - 强调文字颜色 6 2 2 11" xfId="5736"/>
    <cellStyle name="40% - 强调文字颜色 6 2 2 11 2" xfId="5737"/>
    <cellStyle name="40% - 强调文字颜色 6 2 2 12 2" xfId="5738"/>
    <cellStyle name="40% - 强调文字颜色 6 2 2 13" xfId="5739"/>
    <cellStyle name="40% - 强调文字颜色 6 2 2 14 2" xfId="5740"/>
    <cellStyle name="40% - 强调文字颜色 6 2 2 20" xfId="5741"/>
    <cellStyle name="40% - 强调文字颜色 6 2 2 15" xfId="5742"/>
    <cellStyle name="40% - 强调文字颜色 6 2 2 20 2" xfId="5743"/>
    <cellStyle name="40% - 强调文字颜色 6 2 2 15 2" xfId="5744"/>
    <cellStyle name="40% - 强调文字颜色 6 2 2 16 2" xfId="5745"/>
    <cellStyle name="强调文字颜色 3 10" xfId="5746"/>
    <cellStyle name="常规 12 8 2" xfId="5747"/>
    <cellStyle name="40% - 强调文字颜色 6 2 2 17" xfId="5748"/>
    <cellStyle name="40% - 强调文字颜色 6 2 2 17 2" xfId="5749"/>
    <cellStyle name="强调文字颜色 3 11" xfId="5750"/>
    <cellStyle name="常规 12 8 3" xfId="5751"/>
    <cellStyle name="40% - 强调文字颜色 6 2 2 18" xfId="5752"/>
    <cellStyle name="40% - 强调文字颜色 6 2 2 18 2" xfId="5753"/>
    <cellStyle name="强调文字颜色 3 12" xfId="5754"/>
    <cellStyle name="常规 12 8 4" xfId="5755"/>
    <cellStyle name="40% - 强调文字颜色 6 2 2 19" xfId="5756"/>
    <cellStyle name="强调文字颜色 3 12 2" xfId="5757"/>
    <cellStyle name="常规 2 3 2 2 13" xfId="5758"/>
    <cellStyle name="40% - 强调文字颜色 6 2 2 19 2" xfId="5759"/>
    <cellStyle name="常规 4 3 4" xfId="5760"/>
    <cellStyle name="40% - 强调文字颜色 6 2 2 2" xfId="5761"/>
    <cellStyle name="40% - 强调文字颜色 6 2 2 2 10" xfId="5762"/>
    <cellStyle name="40% - 强调文字颜色 6 2 2 2 10 2" xfId="5763"/>
    <cellStyle name="40% - 强调文字颜色 6 2 2 2 11" xfId="5764"/>
    <cellStyle name="40% - 强调文字颜色 6 2 2 2 11 2" xfId="5765"/>
    <cellStyle name="40% - 强调文字颜色 6 2 2 2 12" xfId="5766"/>
    <cellStyle name="汇总 3 2 18" xfId="5767"/>
    <cellStyle name="常规 11 2 2 6" xfId="5768"/>
    <cellStyle name="40% - 强调文字颜色 6 2 2 2 12 2" xfId="5769"/>
    <cellStyle name="60% - 强调文字颜色 4 2 6 2" xfId="5770"/>
    <cellStyle name="60% - 强调文字颜色 2 3 3 4 2" xfId="5771"/>
    <cellStyle name="40% - 强调文字颜色 6 2 2 2 13" xfId="5772"/>
    <cellStyle name="常规 11 2 3 6" xfId="5773"/>
    <cellStyle name="40% - 强调文字颜色 6 2 2 2 13 2" xfId="5774"/>
    <cellStyle name="40% - 强调文字颜色 6 2 2 2 14" xfId="5775"/>
    <cellStyle name="40% - 强调文字颜色 6 2 2 2 14 2" xfId="5776"/>
    <cellStyle name="40% - 强调文字颜色 6 2 2 2 15" xfId="5777"/>
    <cellStyle name="40% - 强调文字颜色 6 2 2 2 15 2" xfId="5778"/>
    <cellStyle name="40% - 强调文字颜色 6 2 2 2 16" xfId="5779"/>
    <cellStyle name="40% - 强调文字颜色 6 2 2 2 2" xfId="5780"/>
    <cellStyle name="40% - 强调文字颜色 6 2 2 2 2 2" xfId="5781"/>
    <cellStyle name="40% - 强调文字颜色 6 2 2 2 3" xfId="5782"/>
    <cellStyle name="40% - 强调文字颜色 6 2 2 2 3 2" xfId="5783"/>
    <cellStyle name="40% - 强调文字颜色 6 2 2 2 4" xfId="5784"/>
    <cellStyle name="40% - 强调文字颜色 6 2 2 2 4 2" xfId="5785"/>
    <cellStyle name="40% - 强调文字颜色 6 2 2 2 5" xfId="5786"/>
    <cellStyle name="常规 20 7 10" xfId="5787"/>
    <cellStyle name="40% - 强调文字颜色 6 2 2 2 5 2" xfId="5788"/>
    <cellStyle name="40% - 强调文字颜色 6 2 2 2 6" xfId="5789"/>
    <cellStyle name="常规 10 5 2 12" xfId="5790"/>
    <cellStyle name="标题 3 14" xfId="5791"/>
    <cellStyle name="40% - 强调文字颜色 6 2 2 2 6 2" xfId="5792"/>
    <cellStyle name="40% - 强调文字颜色 6 2 2 2 7" xfId="5793"/>
    <cellStyle name="40% - 强调文字颜色 6 2 2 2 7 2" xfId="5794"/>
    <cellStyle name="40% - 强调文字颜色 6 2 2 2 9" xfId="5795"/>
    <cellStyle name="常规 6" xfId="5796"/>
    <cellStyle name="40% - 强调文字颜色 6 2 2 2 9 2" xfId="5797"/>
    <cellStyle name="常规 4 3 5" xfId="5798"/>
    <cellStyle name="40% - 强调文字颜色 6 2 2 3" xfId="5799"/>
    <cellStyle name="警告文本 2 3 11" xfId="5800"/>
    <cellStyle name="40% - 强调文字颜色 6 2 2 3 2" xfId="5801"/>
    <cellStyle name="常规 4 3 6" xfId="5802"/>
    <cellStyle name="40% - 强调文字颜色 6 2 2 4" xfId="5803"/>
    <cellStyle name="适中 3 3 15" xfId="5804"/>
    <cellStyle name="40% - 强调文字颜色 6 2 2 4 2" xfId="5805"/>
    <cellStyle name="常规 4 3 7" xfId="5806"/>
    <cellStyle name="40% - 强调文字颜色 6 2 2 5" xfId="5807"/>
    <cellStyle name="40% - 强调文字颜色 6 2 2 5 2" xfId="5808"/>
    <cellStyle name="常规 4 3 8" xfId="5809"/>
    <cellStyle name="百分比 5 2 2 2" xfId="5810"/>
    <cellStyle name="40% - 强调文字颜色 6 2 2 6" xfId="5811"/>
    <cellStyle name="40% - 强调文字颜色 6 2 2 6 2" xfId="5812"/>
    <cellStyle name="常规 4 3 9" xfId="5813"/>
    <cellStyle name="40% - 强调文字颜色 6 2 2 7" xfId="5814"/>
    <cellStyle name="40% - 强调文字颜色 6 2 2 7 2" xfId="5815"/>
    <cellStyle name="40% - 强调文字颜色 6 2 2 8" xfId="5816"/>
    <cellStyle name="40% - 强调文字颜色 6 2 2 8 2" xfId="5817"/>
    <cellStyle name="40% - 强调文字颜色 6 2 2 9" xfId="5818"/>
    <cellStyle name="输出 2 2 2 9" xfId="5819"/>
    <cellStyle name="40% - 强调文字颜色 6 2 2 9 2" xfId="5820"/>
    <cellStyle name="40% - 强调文字颜色 6 2 3" xfId="5821"/>
    <cellStyle name="40% - 强调文字颜色 6 2 3 10" xfId="5822"/>
    <cellStyle name="强调文字颜色 1 3 2 2 8" xfId="5823"/>
    <cellStyle name="40% - 强调文字颜色 6 2 3 10 2" xfId="5824"/>
    <cellStyle name="40% - 强调文字颜色 6 2 3 11" xfId="5825"/>
    <cellStyle name="40% - 强调文字颜色 6 2 3 11 2" xfId="5826"/>
    <cellStyle name="40% - 强调文字颜色 6 2 3 12" xfId="5827"/>
    <cellStyle name="40% - 强调文字颜色 6 2 3 12 2" xfId="5828"/>
    <cellStyle name="40% - 强调文字颜色 6 2 3 13" xfId="5829"/>
    <cellStyle name="40% - 强调文字颜色 6 2 3 13 2" xfId="5830"/>
    <cellStyle name="40% - 强调文字颜色 6 2 3 14" xfId="5831"/>
    <cellStyle name="40% - 强调文字颜色 6 2 3 14 2" xfId="5832"/>
    <cellStyle name="40% - 强调文字颜色 6 2 3 20" xfId="5833"/>
    <cellStyle name="40% - 强调文字颜色 6 2 3 15" xfId="5834"/>
    <cellStyle name="40% - 强调文字颜色 6 2 3 15 2" xfId="5835"/>
    <cellStyle name="40% - 强调文字颜色 6 2 3 16" xfId="5836"/>
    <cellStyle name="40% - 强调文字颜色 6 2 3 16 2" xfId="5837"/>
    <cellStyle name="强调文字颜色 4 10" xfId="5838"/>
    <cellStyle name="常规 4 13 2" xfId="5839"/>
    <cellStyle name="40% - 强调文字颜色 6 2 3 17" xfId="5840"/>
    <cellStyle name="40% - 强调文字颜色 6 2 3 17 2" xfId="5841"/>
    <cellStyle name="强调文字颜色 4 11" xfId="5842"/>
    <cellStyle name="常规 4 13 3" xfId="5843"/>
    <cellStyle name="40% - 强调文字颜色 6 2 3 18" xfId="5844"/>
    <cellStyle name="40% - 强调文字颜色 6 2 3 18 2" xfId="5845"/>
    <cellStyle name="强调文字颜色 4 12" xfId="5846"/>
    <cellStyle name="常规 4 13 4" xfId="5847"/>
    <cellStyle name="40% - 强调文字颜色 6 2 3 19" xfId="5848"/>
    <cellStyle name="强调文字颜色 4 12 2" xfId="5849"/>
    <cellStyle name="40% - 强调文字颜色 6 2 3 19 2" xfId="5850"/>
    <cellStyle name="强调文字颜色 4 2 2 21 4" xfId="5851"/>
    <cellStyle name="常规 4 4 4" xfId="5852"/>
    <cellStyle name="40% - 强调文字颜色 6 2 3 2" xfId="5853"/>
    <cellStyle name="40% - 强调文字颜色 6 2 3 2 2" xfId="5854"/>
    <cellStyle name="强调文字颜色 4 2 2 21 5" xfId="5855"/>
    <cellStyle name="常规 4 4 5" xfId="5856"/>
    <cellStyle name="40% - 强调文字颜色 6 2 3 3" xfId="5857"/>
    <cellStyle name="40% - 强调文字颜色 6 2 3 3 2" xfId="5858"/>
    <cellStyle name="强调文字颜色 4 2 2 21 6" xfId="5859"/>
    <cellStyle name="常规 4 4 6" xfId="5860"/>
    <cellStyle name="40% - 强调文字颜色 6 2 3 4" xfId="5861"/>
    <cellStyle name="40% - 强调文字颜色 6 2 3 4 2" xfId="5862"/>
    <cellStyle name="强调文字颜色 4 2 2 21 7" xfId="5863"/>
    <cellStyle name="常规 4 4 7" xfId="5864"/>
    <cellStyle name="40% - 强调文字颜色 6 2 3 5" xfId="5865"/>
    <cellStyle name="60% - 强调文字颜色 5 2 2 7" xfId="5866"/>
    <cellStyle name="40% - 强调文字颜色 6 2 3 5 2" xfId="5867"/>
    <cellStyle name="强调文字颜色 4 2 2 21 8" xfId="5868"/>
    <cellStyle name="常规 4 4 8" xfId="5869"/>
    <cellStyle name="百分比 5 2 3 2" xfId="5870"/>
    <cellStyle name="40% - 强调文字颜色 6 2 3 6" xfId="5871"/>
    <cellStyle name="60% - 强调文字颜色 5 2 3 7" xfId="5872"/>
    <cellStyle name="40% - 强调文字颜色 6 2 3 6 2" xfId="5873"/>
    <cellStyle name="强调文字颜色 4 2 2 21 9" xfId="5874"/>
    <cellStyle name="常规 4 4 9" xfId="5875"/>
    <cellStyle name="60% - 强调文字颜色 6 3 3 2 2" xfId="5876"/>
    <cellStyle name="40% - 强调文字颜色 6 2 3 7" xfId="5877"/>
    <cellStyle name="40% - 强调文字颜色 6 2 3 7 2" xfId="5878"/>
    <cellStyle name="40% - 强调文字颜色 6 2 3 8" xfId="5879"/>
    <cellStyle name="40% - 强调文字颜色 6 2 3 8 2" xfId="5880"/>
    <cellStyle name="40% - 强调文字颜色 6 2 3 9" xfId="5881"/>
    <cellStyle name="40% - 强调文字颜色 6 2 3 9 2" xfId="5882"/>
    <cellStyle name="40% - 强调文字颜色 6 2 4" xfId="5883"/>
    <cellStyle name="常规 4 5 4" xfId="5884"/>
    <cellStyle name="标题 1 4 14" xfId="5885"/>
    <cellStyle name="40% - 强调文字颜色 6 2 4 2" xfId="5886"/>
    <cellStyle name="40% - 强调文字颜色 6 2 5" xfId="5887"/>
    <cellStyle name="常规 4 6 4" xfId="5888"/>
    <cellStyle name="40% - 强调文字颜色 6 2 5 2" xfId="5889"/>
    <cellStyle name="常规 4 7 4" xfId="5890"/>
    <cellStyle name="40% - 强调文字颜色 6 2 6 2" xfId="5891"/>
    <cellStyle name="40% - 强调文字颜色 6 2 7" xfId="5892"/>
    <cellStyle name="常规 4 8 4" xfId="5893"/>
    <cellStyle name="40% - 强调文字颜色 6 2 7 2" xfId="5894"/>
    <cellStyle name="40% - 强调文字颜色 6 2 8" xfId="5895"/>
    <cellStyle name="常规 4 9 4" xfId="5896"/>
    <cellStyle name="40% - 强调文字颜色 6 2 8 2" xfId="5897"/>
    <cellStyle name="百分比 9 2 10" xfId="5898"/>
    <cellStyle name="40% - 强调文字颜色 6 2 9" xfId="5899"/>
    <cellStyle name="百分比 9 2 10 2" xfId="5900"/>
    <cellStyle name="40% - 强调文字颜色 6 2 9 2" xfId="5901"/>
    <cellStyle name="强调文字颜色 4 8" xfId="5902"/>
    <cellStyle name="40% - 强调文字颜色 6 2_庄墓预算（定稿）2改" xfId="5903"/>
    <cellStyle name="40% - 强调文字颜色 6 3" xfId="5904"/>
    <cellStyle name="样式 1 2 2 11" xfId="5905"/>
    <cellStyle name="输入 2 2 9" xfId="5906"/>
    <cellStyle name="40% - 强调文字颜色 6 3 10" xfId="5907"/>
    <cellStyle name="40% - 强调文字颜色 6 3 10 2" xfId="5908"/>
    <cellStyle name="标题 2 2 9 2" xfId="5909"/>
    <cellStyle name="40% - 强调文字颜色 6 3 11" xfId="5910"/>
    <cellStyle name="常规 10 3 13" xfId="5911"/>
    <cellStyle name="40% - 强调文字颜色 6 3 11 2" xfId="5912"/>
    <cellStyle name="40% - 强调文字颜色 6 3 12" xfId="5913"/>
    <cellStyle name="常规 7 4 10 5" xfId="5914"/>
    <cellStyle name="40% - 强调文字颜色 6 3 12 2" xfId="5915"/>
    <cellStyle name="40% - 强调文字颜色 6 3 13" xfId="5916"/>
    <cellStyle name="60% - 强调文字颜色 6 3 13" xfId="5917"/>
    <cellStyle name="40% - 强调文字颜色 6 3 13 2" xfId="5918"/>
    <cellStyle name="40% - 强调文字颜色 6 3 14" xfId="5919"/>
    <cellStyle name="40% - 强调文字颜色 6 3 14 2" xfId="5920"/>
    <cellStyle name="40% - 强调文字颜色 6 3 20" xfId="5921"/>
    <cellStyle name="40% - 强调文字颜色 6 3 15" xfId="5922"/>
    <cellStyle name="40% - 强调文字颜色 6 3 20 2" xfId="5923"/>
    <cellStyle name="40% - 强调文字颜色 6 3 15 2" xfId="5924"/>
    <cellStyle name="40% - 强调文字颜色 6 3 21" xfId="5925"/>
    <cellStyle name="40% - 强调文字颜色 6 3 16" xfId="5926"/>
    <cellStyle name="常规 10 4 13" xfId="5927"/>
    <cellStyle name="40% - 强调文字颜色 6 3 21 2" xfId="5928"/>
    <cellStyle name="40% - 强调文字颜色 6 3 16 2" xfId="5929"/>
    <cellStyle name="常规 5 6 12" xfId="5930"/>
    <cellStyle name="60% - 强调文字颜色 2 2 2 2 14" xfId="5931"/>
    <cellStyle name="40% - 强调文字颜色 6 3 17 2" xfId="5932"/>
    <cellStyle name="40% - 强调文字颜色 6 3 23" xfId="5933"/>
    <cellStyle name="40% - 强调文字颜色 6 3 18" xfId="5934"/>
    <cellStyle name="60% - 强调文字颜色 6 4 13" xfId="5935"/>
    <cellStyle name="40% - 强调文字颜色 6 3 18 2" xfId="5936"/>
    <cellStyle name="40% - 强调文字颜色 6 3 19" xfId="5937"/>
    <cellStyle name="40% - 强调文字颜色 6 3 19 2" xfId="5938"/>
    <cellStyle name="40% - 强调文字颜色 6 3 2" xfId="5939"/>
    <cellStyle name="强调文字颜色 4 2 2 6" xfId="5940"/>
    <cellStyle name="60% - 强调文字颜色 3 3 2 2 13" xfId="5941"/>
    <cellStyle name="40% - 强调文字颜色 6 3 2 10" xfId="5942"/>
    <cellStyle name="输出 2 3 20 10" xfId="5943"/>
    <cellStyle name="60% - 强调文字颜色 3 3 2 2 13 2" xfId="5944"/>
    <cellStyle name="40% - 强调文字颜色 6 3 2 10 2" xfId="5945"/>
    <cellStyle name="强调文字颜色 4 2 2 7" xfId="5946"/>
    <cellStyle name="60% - 强调文字颜色 3 3 2 2 14" xfId="5947"/>
    <cellStyle name="40% - 强调文字颜色 6 3 2 11" xfId="5948"/>
    <cellStyle name="注释 2 2 2 11" xfId="5949"/>
    <cellStyle name="60% - 强调文字颜色 3 3 2 2 14 2" xfId="5950"/>
    <cellStyle name="40% - 强调文字颜色 6 3 2 11 2" xfId="5951"/>
    <cellStyle name="强调文字颜色 4 2 2 8" xfId="5952"/>
    <cellStyle name="60% - 强调文字颜色 3 3 2 2 15" xfId="5953"/>
    <cellStyle name="40% - 强调文字颜色 6 3 2 12" xfId="5954"/>
    <cellStyle name="60% - 强调文字颜色 3 3 2 2 15 2" xfId="5955"/>
    <cellStyle name="40% - 强调文字颜色 6 3 2 12 2" xfId="5956"/>
    <cellStyle name="强调文字颜色 4 2 2 9" xfId="5957"/>
    <cellStyle name="60% - 强调文字颜色 3 3 2 2 16" xfId="5958"/>
    <cellStyle name="40% - 强调文字颜色 6 3 2 13" xfId="5959"/>
    <cellStyle name="40% - 强调文字颜色 6 3 2 13 2" xfId="5960"/>
    <cellStyle name="40% - 强调文字颜色 6 3 2 14" xfId="5961"/>
    <cellStyle name="常规 5 22" xfId="5962"/>
    <cellStyle name="常规 5 17" xfId="5963"/>
    <cellStyle name="40% - 强调文字颜色 6 3 2 14 2" xfId="5964"/>
    <cellStyle name="40% - 强调文字颜色 6 3 2 20" xfId="5965"/>
    <cellStyle name="40% - 强调文字颜色 6 3 2 15" xfId="5966"/>
    <cellStyle name="40% - 强调文字颜色 6 3 2 20 2" xfId="5967"/>
    <cellStyle name="40% - 强调文字颜色 6 3 2 15 2" xfId="5968"/>
    <cellStyle name="40% - 强调文字颜色 6 3 2 21" xfId="5969"/>
    <cellStyle name="40% - 强调文字颜色 6 3 2 16" xfId="5970"/>
    <cellStyle name="40% - 强调文字颜色 6 3 2 16 2" xfId="5971"/>
    <cellStyle name="40% - 强调文字颜色 6 3 2 17" xfId="5972"/>
    <cellStyle name="40% - 强调文字颜色 6 3 2 18" xfId="5973"/>
    <cellStyle name="40% - 强调文字颜色 6 3 2 18 2" xfId="5974"/>
    <cellStyle name="40% - 强调文字颜色 6 3 2 19" xfId="5975"/>
    <cellStyle name="常规 6 22" xfId="5976"/>
    <cellStyle name="常规 6 17" xfId="5977"/>
    <cellStyle name="常规 2 4 2 2 13" xfId="5978"/>
    <cellStyle name="40% - 强调文字颜色 6 3 2 19 2" xfId="5979"/>
    <cellStyle name="样式 1 2 2 2 7" xfId="5980"/>
    <cellStyle name="常规 5 3 4" xfId="5981"/>
    <cellStyle name="40% - 强调文字颜色 6 3 2 2" xfId="5982"/>
    <cellStyle name="40% - 强调文字颜色 6 3 2 2 10" xfId="5983"/>
    <cellStyle name="千位分隔 2 3 4" xfId="5984"/>
    <cellStyle name="检查单元格 12 3" xfId="5985"/>
    <cellStyle name="40% - 强调文字颜色 6 3 2 2 10 2" xfId="5986"/>
    <cellStyle name="40% - 强调文字颜色 6 3 2 2 11" xfId="5987"/>
    <cellStyle name="40% - 强调文字颜色 6 3 2 2 11 2" xfId="5988"/>
    <cellStyle name="40% - 强调文字颜色 6 3 2 2 12" xfId="5989"/>
    <cellStyle name="40% - 强调文字颜色 6 3 2 2 12 2" xfId="5990"/>
    <cellStyle name="40% - 强调文字颜色 6 3 2 2 13" xfId="5991"/>
    <cellStyle name="40% - 强调文字颜色 6 3 2 2 13 2" xfId="5992"/>
    <cellStyle name="40% - 强调文字颜色 6 3 2 2 14" xfId="5993"/>
    <cellStyle name="强调文字颜色 4 2 2_庄墓预算（定稿）2改" xfId="5994"/>
    <cellStyle name="40% - 强调文字颜色 6 3 2 2 14 2" xfId="5995"/>
    <cellStyle name="40% - 强调文字颜色 6 3 2 2 15" xfId="5996"/>
    <cellStyle name="40% - 强调文字颜色 6 3 2 2 15 2" xfId="5997"/>
    <cellStyle name="40% - 强调文字颜色 6 3 2 2 16" xfId="5998"/>
    <cellStyle name="40% - 强调文字颜色 6 3 2 2 2" xfId="5999"/>
    <cellStyle name="40% - 强调文字颜色 6 3 2 2 2 2" xfId="6000"/>
    <cellStyle name="40% - 强调文字颜色 6 3 2 2 3" xfId="6001"/>
    <cellStyle name="40% - 强调文字颜色 6 3 2 2 4" xfId="6002"/>
    <cellStyle name="常规 7 2 2 10 6" xfId="6003"/>
    <cellStyle name="40% - 强调文字颜色 6 3 2 2 4 2" xfId="6004"/>
    <cellStyle name="40% - 强调文字颜色 6 3 2 2 5" xfId="6005"/>
    <cellStyle name="40% - 强调文字颜色 6 3 2 2 5 2" xfId="6006"/>
    <cellStyle name="40% - 强调文字颜色 6 3 2 2 6" xfId="6007"/>
    <cellStyle name="常规 20 5 2 12" xfId="6008"/>
    <cellStyle name="40% - 强调文字颜色 6 3 2 2 6 2" xfId="6009"/>
    <cellStyle name="40% - 强调文字颜色 6 3 2 2 7" xfId="6010"/>
    <cellStyle name="40% - 强调文字颜色 6 3 2 2 7 2" xfId="6011"/>
    <cellStyle name="输入 2 3 20 10" xfId="6012"/>
    <cellStyle name="40% - 强调文字颜色 6 3 2 2 8" xfId="6013"/>
    <cellStyle name="输出 3 2 4" xfId="6014"/>
    <cellStyle name="40% - 强调文字颜色 6 3 2 2 8 2" xfId="6015"/>
    <cellStyle name="输入 2 3 20 11" xfId="6016"/>
    <cellStyle name="常规 3 2" xfId="6017"/>
    <cellStyle name="40% - 强调文字颜色 6 3 2 2 9" xfId="6018"/>
    <cellStyle name="输出 3 3 4" xfId="6019"/>
    <cellStyle name="常规 3 2 2" xfId="6020"/>
    <cellStyle name="40% - 强调文字颜色 6 3 2 2 9 2" xfId="6021"/>
    <cellStyle name="样式 1 2 2 2 8" xfId="6022"/>
    <cellStyle name="常规 5 3 5" xfId="6023"/>
    <cellStyle name="40% - 强调文字颜色 6 3 2 3" xfId="6024"/>
    <cellStyle name="40% - 强调文字颜色 6 3 2 3 2" xfId="6025"/>
    <cellStyle name="样式 1 2 2 2 9" xfId="6026"/>
    <cellStyle name="常规 5 3 6" xfId="6027"/>
    <cellStyle name="40% - 强调文字颜色 6 3 2 4" xfId="6028"/>
    <cellStyle name="千位分隔 12 2 14" xfId="6029"/>
    <cellStyle name="40% - 强调文字颜色 6 3 2 4 2" xfId="6030"/>
    <cellStyle name="常规 5 3 7" xfId="6031"/>
    <cellStyle name="百分比 14 2" xfId="6032"/>
    <cellStyle name="40% - 强调文字颜色 6 3 2 5" xfId="6033"/>
    <cellStyle name="常规 11 3 2 15" xfId="6034"/>
    <cellStyle name="百分比 14 2 2" xfId="6035"/>
    <cellStyle name="40% - 强调文字颜色 6 3 2 5 2" xfId="6036"/>
    <cellStyle name="常规 5 3 8" xfId="6037"/>
    <cellStyle name="百分比 14 3" xfId="6038"/>
    <cellStyle name="40% - 强调文字颜色 6 3 2 6" xfId="6039"/>
    <cellStyle name="百分比 14 3 2" xfId="6040"/>
    <cellStyle name="40% - 强调文字颜色 6 3 2 6 2" xfId="6041"/>
    <cellStyle name="百分比 14 4 2" xfId="6042"/>
    <cellStyle name="40% - 强调文字颜色 6 3 2 7 2" xfId="6043"/>
    <cellStyle name="百分比 14 5" xfId="6044"/>
    <cellStyle name="40% - 强调文字颜色 6 3 2 8" xfId="6045"/>
    <cellStyle name="百分比 14 5 2" xfId="6046"/>
    <cellStyle name="40% - 强调文字颜色 6 3 2 8 2" xfId="6047"/>
    <cellStyle name="百分比 14 6" xfId="6048"/>
    <cellStyle name="40% - 强调文字颜色 6 3 2 9" xfId="6049"/>
    <cellStyle name="输出 3 2 2 9" xfId="6050"/>
    <cellStyle name="百分比 14 6 2" xfId="6051"/>
    <cellStyle name="40% - 强调文字颜色 6 3 2 9 2" xfId="6052"/>
    <cellStyle name="40% - 强调文字颜色 6 3 2_庄墓预算（定稿）2改" xfId="6053"/>
    <cellStyle name="40% - 强调文字颜色 6 3 3" xfId="6054"/>
    <cellStyle name="40% - 强调文字颜色 6 3 3 10 2" xfId="6055"/>
    <cellStyle name="40% - 强调文字颜色 6 3 3 11" xfId="6056"/>
    <cellStyle name="40% - 强调文字颜色 6 3 3 11 2" xfId="6057"/>
    <cellStyle name="40% - 强调文字颜色 6 3 3 12" xfId="6058"/>
    <cellStyle name="40% - 强调文字颜色 6 3 3 12 2" xfId="6059"/>
    <cellStyle name="40% - 强调文字颜色 6 3 3 13" xfId="6060"/>
    <cellStyle name="40% - 强调文字颜色 6 3 3 13 2" xfId="6061"/>
    <cellStyle name="40% - 强调文字颜色 6 3 3 14" xfId="6062"/>
    <cellStyle name="40% - 强调文字颜色 6 3 3 14 2" xfId="6063"/>
    <cellStyle name="40% - 强调文字颜色 6 3 3 20" xfId="6064"/>
    <cellStyle name="40% - 强调文字颜色 6 3 3 15" xfId="6065"/>
    <cellStyle name="40% - 强调文字颜色 6 3 3 15 2" xfId="6066"/>
    <cellStyle name="40% - 强调文字颜色 6 3 3 16" xfId="6067"/>
    <cellStyle name="40% - 强调文字颜色 6 3 3 16 2" xfId="6068"/>
    <cellStyle name="常规 5 13 2" xfId="6069"/>
    <cellStyle name="40% - 强调文字颜色 6 3 3 17" xfId="6070"/>
    <cellStyle name="40% - 强调文字颜色 6 3 3 17 2" xfId="6071"/>
    <cellStyle name="常规 5 13 3" xfId="6072"/>
    <cellStyle name="40% - 强调文字颜色 6 3 3 18" xfId="6073"/>
    <cellStyle name="40% - 强调文字颜色 6 3 3 18 2" xfId="6074"/>
    <cellStyle name="常规 5 13 4" xfId="6075"/>
    <cellStyle name="40% - 强调文字颜色 6 3 3 19" xfId="6076"/>
    <cellStyle name="40% - 强调文字颜色 6 3 3 19 2" xfId="6077"/>
    <cellStyle name="输入 2 2 27" xfId="6078"/>
    <cellStyle name="常规 5 4 4" xfId="6079"/>
    <cellStyle name="40% - 强调文字颜色 6 3 3 2" xfId="6080"/>
    <cellStyle name="输出 2 3 23" xfId="6081"/>
    <cellStyle name="输出 2 3 18" xfId="6082"/>
    <cellStyle name="40% - 强调文字颜色 6 3 3 2 2" xfId="6083"/>
    <cellStyle name="输入 2 2 28" xfId="6084"/>
    <cellStyle name="常规 5 4 5" xfId="6085"/>
    <cellStyle name="40% - 强调文字颜色 6 3 3 3" xfId="6086"/>
    <cellStyle name="40% - 强调文字颜色 6 3 3 3 2" xfId="6087"/>
    <cellStyle name="输入 2 2 29" xfId="6088"/>
    <cellStyle name="常规 5 4 6" xfId="6089"/>
    <cellStyle name="40% - 强调文字颜色 6 3 3 4" xfId="6090"/>
    <cellStyle name="40% - 强调文字颜色 6 3 3 4 2" xfId="6091"/>
    <cellStyle name="常规 5 4 7" xfId="6092"/>
    <cellStyle name="百分比 15 2" xfId="6093"/>
    <cellStyle name="40% - 强调文字颜色 6 3 3 5" xfId="6094"/>
    <cellStyle name="输出 14" xfId="6095"/>
    <cellStyle name="百分比 15 2 2" xfId="6096"/>
    <cellStyle name="60% - 强调文字颜色 6 2 2 7" xfId="6097"/>
    <cellStyle name="40% - 强调文字颜色 6 3 3 5 2" xfId="6098"/>
    <cellStyle name="常规 5 4 8" xfId="6099"/>
    <cellStyle name="百分比 15 3" xfId="6100"/>
    <cellStyle name="40% - 强调文字颜色 6 3 3 6" xfId="6101"/>
    <cellStyle name="常规 6 5 2 15" xfId="6102"/>
    <cellStyle name="百分比 15 3 2" xfId="6103"/>
    <cellStyle name="60% - 强调文字颜色 6 2 3 7" xfId="6104"/>
    <cellStyle name="40% - 强调文字颜色 6 3 3 6 2" xfId="6105"/>
    <cellStyle name="百分比 15 4 2" xfId="6106"/>
    <cellStyle name="40% - 强调文字颜色 6 3 3 7 2" xfId="6107"/>
    <cellStyle name="百分比 15 5" xfId="6108"/>
    <cellStyle name="40% - 强调文字颜色 6 3 3 8" xfId="6109"/>
    <cellStyle name="百分比 15 5 2" xfId="6110"/>
    <cellStyle name="40% - 强调文字颜色 6 3 3 8 2" xfId="6111"/>
    <cellStyle name="百分比 15 6" xfId="6112"/>
    <cellStyle name="40% - 强调文字颜色 6 3 3 9" xfId="6113"/>
    <cellStyle name="标题 4 2 2 2 5" xfId="6114"/>
    <cellStyle name="百分比 15 6 2" xfId="6115"/>
    <cellStyle name="40% - 强调文字颜色 6 3 3 9 2" xfId="6116"/>
    <cellStyle name="40% - 强调文字颜色 6 3 4" xfId="6117"/>
    <cellStyle name="常规 5 5 4" xfId="6118"/>
    <cellStyle name="40% - 强调文字颜色 6 3 4 2" xfId="6119"/>
    <cellStyle name="40% - 强调文字颜色 6 3 4 2 2" xfId="6120"/>
    <cellStyle name="常规 5 5 5" xfId="6121"/>
    <cellStyle name="40% - 强调文字颜色 6 3 4 3" xfId="6122"/>
    <cellStyle name="40% - 强调文字颜色 6 3 4 3 2" xfId="6123"/>
    <cellStyle name="常规 5 5 6" xfId="6124"/>
    <cellStyle name="40% - 强调文字颜色 6 3 4 4" xfId="6125"/>
    <cellStyle name="40% - 强调文字颜色 6 3 5" xfId="6126"/>
    <cellStyle name="强调文字颜色 6 2 3 21" xfId="6127"/>
    <cellStyle name="强调文字颜色 6 2 3 16" xfId="6128"/>
    <cellStyle name="常规 5 6 4" xfId="6129"/>
    <cellStyle name="40% - 强调文字颜色 6 3 5 2" xfId="6130"/>
    <cellStyle name="常规 5 7 4" xfId="6131"/>
    <cellStyle name="40% - 强调文字颜色 6 3 6 2" xfId="6132"/>
    <cellStyle name="40% - 强调文字颜色 6 3 7" xfId="6133"/>
    <cellStyle name="常规 5 8 4" xfId="6134"/>
    <cellStyle name="40% - 强调文字颜色 6 3 7 2" xfId="6135"/>
    <cellStyle name="40% - 强调文字颜色 6 3 8" xfId="6136"/>
    <cellStyle name="输入 2 3 27" xfId="6137"/>
    <cellStyle name="常规 5 9 4" xfId="6138"/>
    <cellStyle name="40% - 强调文字颜色 6 3 8 2" xfId="6139"/>
    <cellStyle name="40% - 强调文字颜色 6 3 9" xfId="6140"/>
    <cellStyle name="强调文字颜色 6 3 2 2 5" xfId="6141"/>
    <cellStyle name="40% - 强调文字颜色 6 3 9 2" xfId="6142"/>
    <cellStyle name="40% - 强调文字颜色 6 3_庄墓预算（定稿）2改" xfId="6143"/>
    <cellStyle name="40% - 强调文字颜色 6 4" xfId="6144"/>
    <cellStyle name="样式 1 2 3 11" xfId="6145"/>
    <cellStyle name="40% - 强调文字颜色 6 4 10" xfId="6146"/>
    <cellStyle name="40% - 强调文字颜色 6 4 10 2" xfId="6147"/>
    <cellStyle name="40% - 强调文字颜色 6 4 11" xfId="6148"/>
    <cellStyle name="常规 11 3 13" xfId="6149"/>
    <cellStyle name="40% - 强调文字颜色 6 4 11 2" xfId="6150"/>
    <cellStyle name="40% - 强调文字颜色 6 4 12" xfId="6151"/>
    <cellStyle name="60% - 强调文字颜色 3 2 3 14" xfId="6152"/>
    <cellStyle name="40% - 强调文字颜色 6 4 12 2" xfId="6153"/>
    <cellStyle name="40% - 强调文字颜色 6 4 13" xfId="6154"/>
    <cellStyle name="强调文字颜色 2 5 2 5" xfId="6155"/>
    <cellStyle name="40% - 强调文字颜色 6 4 13 2" xfId="6156"/>
    <cellStyle name="40% - 强调文字颜色 6 4 14" xfId="6157"/>
    <cellStyle name="40% - 强调文字颜色 6 4 14 2" xfId="6158"/>
    <cellStyle name="40% - 强调文字颜色 6 4 15" xfId="6159"/>
    <cellStyle name="40% - 强调文字颜色 6 4 15 2" xfId="6160"/>
    <cellStyle name="40% - 强调文字颜色 6 4 16" xfId="6161"/>
    <cellStyle name="40% - 强调文字颜色 6 4 2" xfId="6162"/>
    <cellStyle name="常规 6 3 4" xfId="6163"/>
    <cellStyle name="40% - 强调文字颜色 6 4 2 2" xfId="6164"/>
    <cellStyle name="40% - 强调文字颜色 6 4 3" xfId="6165"/>
    <cellStyle name="常规 6 4 4" xfId="6166"/>
    <cellStyle name="40% - 强调文字颜色 6 4 3 2" xfId="6167"/>
    <cellStyle name="40% - 强调文字颜色 6 4 4" xfId="6168"/>
    <cellStyle name="常规 6 5 4" xfId="6169"/>
    <cellStyle name="40% - 强调文字颜色 6 4 4 2" xfId="6170"/>
    <cellStyle name="40% - 强调文字颜色 6 4 5" xfId="6171"/>
    <cellStyle name="常规 6 6 4" xfId="6172"/>
    <cellStyle name="40% - 强调文字颜色 6 4 5 2" xfId="6173"/>
    <cellStyle name="解释性文本 2 3 20 3" xfId="6174"/>
    <cellStyle name="常规 6 7 4" xfId="6175"/>
    <cellStyle name="40% - 强调文字颜色 6 4 6 2" xfId="6176"/>
    <cellStyle name="40% - 强调文字颜色 6 4 7" xfId="6177"/>
    <cellStyle name="常规 6 8 4" xfId="6178"/>
    <cellStyle name="40% - 强调文字颜色 6 4 7 2" xfId="6179"/>
    <cellStyle name="40% - 强调文字颜色 6 4 8" xfId="6180"/>
    <cellStyle name="适中 8" xfId="6181"/>
    <cellStyle name="常规 6 9 4" xfId="6182"/>
    <cellStyle name="40% - 强调文字颜色 6 4 8 2" xfId="6183"/>
    <cellStyle name="40% - 强调文字颜色 6 4 9" xfId="6184"/>
    <cellStyle name="40% - 强调文字颜色 6 4 9 2" xfId="6185"/>
    <cellStyle name="常规 12 10 2" xfId="6186"/>
    <cellStyle name="标题 2 3 2 2 13 2" xfId="6187"/>
    <cellStyle name="40% - 强调文字颜色 6 5" xfId="6188"/>
    <cellStyle name="40% - 强调文字颜色 6 5 2" xfId="6189"/>
    <cellStyle name="40% - 强调文字颜色 6 5 3" xfId="6190"/>
    <cellStyle name="常规 12 10 3" xfId="6191"/>
    <cellStyle name="40% - 强调文字颜色 6 6" xfId="6192"/>
    <cellStyle name="40% - 强调文字颜色 6 6 2" xfId="6193"/>
    <cellStyle name="常规 12 10 4" xfId="6194"/>
    <cellStyle name="40% - 强调文字颜色 6 7" xfId="6195"/>
    <cellStyle name="40% - 强调文字颜色 6 7 2" xfId="6196"/>
    <cellStyle name="千位分隔 5 10 10" xfId="6197"/>
    <cellStyle name="常规 12 10 5" xfId="6198"/>
    <cellStyle name="40% - 强调文字颜色 6 8" xfId="6199"/>
    <cellStyle name="40% - 强调文字颜色 6 8 2" xfId="6200"/>
    <cellStyle name="千位分隔 5 10 11" xfId="6201"/>
    <cellStyle name="常规 12 10 6" xfId="6202"/>
    <cellStyle name="40% - 强调文字颜色 6 9" xfId="6203"/>
    <cellStyle name="40% - 强调文字颜色 6 9 2" xfId="6204"/>
    <cellStyle name="60% - 强调文字颜色 1 10" xfId="6205"/>
    <cellStyle name="样式 1 2 3 5" xfId="6206"/>
    <cellStyle name="60% - 强调文字颜色 1 10 2" xfId="6207"/>
    <cellStyle name="60% - 强调文字颜色 1 11" xfId="6208"/>
    <cellStyle name="样式 1 2 4 5" xfId="6209"/>
    <cellStyle name="强调文字颜色 5 5 2 5" xfId="6210"/>
    <cellStyle name="60% - 强调文字颜色 1 11 2" xfId="6211"/>
    <cellStyle name="60% - 强调文字颜色 1 2 2 14 2" xfId="6212"/>
    <cellStyle name="60% - 强调文字颜色 1 12" xfId="6213"/>
    <cellStyle name="60% - 强调文字颜色 1 12 2" xfId="6214"/>
    <cellStyle name="60% - 强调文字颜色 1 13" xfId="6215"/>
    <cellStyle name="标题 2 3 13" xfId="6216"/>
    <cellStyle name="60% - 强调文字颜色 1 13 2" xfId="6217"/>
    <cellStyle name="60% - 强调文字颜色 1 14" xfId="6218"/>
    <cellStyle name="60% - 强调文字颜色 1 15" xfId="6219"/>
    <cellStyle name="60% - 强调文字颜色 1 2 10" xfId="6220"/>
    <cellStyle name="60% - 强调文字颜色 1 2 11" xfId="6221"/>
    <cellStyle name="60% - 强调文字颜色 1 2 11 2" xfId="6222"/>
    <cellStyle name="60% - 强调文字颜色 1 2 12" xfId="6223"/>
    <cellStyle name="60% - 强调文字颜色 1 2 12 2" xfId="6224"/>
    <cellStyle name="60% - 强调文字颜色 1 2 13" xfId="6225"/>
    <cellStyle name="60% - 强调文字颜色 1 2 13 2" xfId="6226"/>
    <cellStyle name="60% - 强调文字颜色 1 2 14" xfId="6227"/>
    <cellStyle name="60% - 强调文字颜色 1 2 14 2" xfId="6228"/>
    <cellStyle name="60% - 强调文字颜色 1 2 15" xfId="6229"/>
    <cellStyle name="60% - 强调文字颜色 1 2 16" xfId="6230"/>
    <cellStyle name="60% - 强调文字颜色 1 2 2 10" xfId="6231"/>
    <cellStyle name="60% - 强调文字颜色 1 2 2 10 2" xfId="6232"/>
    <cellStyle name="60% - 强调文字颜色 1 2 2 11" xfId="6233"/>
    <cellStyle name="60% - 强调文字颜色 1 2 2 11 2" xfId="6234"/>
    <cellStyle name="60% - 强调文字颜色 1 2 2 12" xfId="6235"/>
    <cellStyle name="60% - 强调文字颜色 1 2 2 12 2" xfId="6236"/>
    <cellStyle name="60% - 强调文字颜色 1 2 2 13" xfId="6237"/>
    <cellStyle name="60% - 强调文字颜色 1 2 2 13 2" xfId="6238"/>
    <cellStyle name="60% - 强调文字颜色 1 2 2 14" xfId="6239"/>
    <cellStyle name="60% - 强调文字颜色 1 2 2 20" xfId="6240"/>
    <cellStyle name="60% - 强调文字颜色 1 2 2 15" xfId="6241"/>
    <cellStyle name="60% - 强调文字颜色 1 2 2 20 2" xfId="6242"/>
    <cellStyle name="60% - 强调文字颜色 1 2 2 15 2" xfId="6243"/>
    <cellStyle name="60% - 强调文字颜色 1 2 2 21" xfId="6244"/>
    <cellStyle name="60% - 强调文字颜色 1 2 2 16" xfId="6245"/>
    <cellStyle name="60% - 强调文字颜色 1 2 2 16 2" xfId="6246"/>
    <cellStyle name="60% - 强调文字颜色 1 2 2 17" xfId="6247"/>
    <cellStyle name="60% - 强调文字颜色 1 2 2 17 2" xfId="6248"/>
    <cellStyle name="60% - 强调文字颜色 1 2 2 18" xfId="6249"/>
    <cellStyle name="60% - 强调文字颜色 1 2 2 18 2" xfId="6250"/>
    <cellStyle name="60% - 强调文字颜色 1 2 6 2" xfId="6251"/>
    <cellStyle name="60% - 强调文字颜色 1 2 2 19" xfId="6252"/>
    <cellStyle name="解释性文本 2 15 7" xfId="6253"/>
    <cellStyle name="60% - 强调文字颜色 2 12" xfId="6254"/>
    <cellStyle name="60% - 强调文字颜色 1 2 2 19 2" xfId="6255"/>
    <cellStyle name="60% - 强调文字颜色 1 2 2 2" xfId="6256"/>
    <cellStyle name="60% - 强调文字颜色 1 2 2 2 10" xfId="6257"/>
    <cellStyle name="60% - 强调文字颜色 1 2 2 2 10 2" xfId="6258"/>
    <cellStyle name="60% - 强调文字颜色 2 3 2 17 2" xfId="6259"/>
    <cellStyle name="60% - 强调文字颜色 1 2 2 2 11" xfId="6260"/>
    <cellStyle name="60% - 强调文字颜色 1 2 2 2 11 2" xfId="6261"/>
    <cellStyle name="60% - 强调文字颜色 1 2 2 2 12 2" xfId="6262"/>
    <cellStyle name="强调文字颜色 3 3 3 11" xfId="6263"/>
    <cellStyle name="60% - 强调文字颜色 1 2 2 2 13" xfId="6264"/>
    <cellStyle name="60% - 强调文字颜色 1 2 2 2 13 2" xfId="6265"/>
    <cellStyle name="强调文字颜色 3 3 3 12" xfId="6266"/>
    <cellStyle name="60% - 强调文字颜色 1 2 2 2 14" xfId="6267"/>
    <cellStyle name="强调文字颜色 3 3 3 13" xfId="6268"/>
    <cellStyle name="常规 2 6 2" xfId="6269"/>
    <cellStyle name="60% - 强调文字颜色 1 2 2 2 15" xfId="6270"/>
    <cellStyle name="警告文本 3 15 4" xfId="6271"/>
    <cellStyle name="常规 2 6 2 2" xfId="6272"/>
    <cellStyle name="60% - 强调文字颜色 1 2 2 2 15 2" xfId="6273"/>
    <cellStyle name="强调文字颜色 3 3 3 14" xfId="6274"/>
    <cellStyle name="常规 2 6 3" xfId="6275"/>
    <cellStyle name="60% - 强调文字颜色 1 2 2 2 16" xfId="6276"/>
    <cellStyle name="60% - 强调文字颜色 1 2 2 2 2" xfId="6277"/>
    <cellStyle name="60% - 强调文字颜色 1 2 2 2 2 2" xfId="6278"/>
    <cellStyle name="60% - 强调文字颜色 1 2 2 2 3" xfId="6279"/>
    <cellStyle name="60% - 强调文字颜色 1 2 2 2 3 2" xfId="6280"/>
    <cellStyle name="60% - 强调文字颜色 1 2 2 2 4" xfId="6281"/>
    <cellStyle name="60% - 强调文字颜色 1 2 2 2 4 2" xfId="6282"/>
    <cellStyle name="60% - 强调文字颜色 1 2 2 2 5" xfId="6283"/>
    <cellStyle name="60% - 强调文字颜色 1 2 2 2 5 2" xfId="6284"/>
    <cellStyle name="60% - 强调文字颜色 1 2 2 2 6" xfId="6285"/>
    <cellStyle name="60% - 强调文字颜色 3 4 13" xfId="6286"/>
    <cellStyle name="60% - 强调文字颜色 1 2 2 2 6 2" xfId="6287"/>
    <cellStyle name="60% - 强调文字颜色 1 2 2 2 7" xfId="6288"/>
    <cellStyle name="60% - 强调文字颜色 1 2 2 2 7 2" xfId="6289"/>
    <cellStyle name="60% - 强调文字颜色 1 2 2 2 8" xfId="6290"/>
    <cellStyle name="常规 5 5 2 6" xfId="6291"/>
    <cellStyle name="60% - 强调文字颜色 1 2 2 2 8 2" xfId="6292"/>
    <cellStyle name="60% - 强调文字颜色 1 2 2 2 9" xfId="6293"/>
    <cellStyle name="60% - 强调文字颜色 1 2 2 2 9 2" xfId="6294"/>
    <cellStyle name="60% - 强调文字颜色 4 2 3 18 2" xfId="6295"/>
    <cellStyle name="60% - 强调文字颜色 1 2 2 3" xfId="6296"/>
    <cellStyle name="解释性文本 2 2 8" xfId="6297"/>
    <cellStyle name="60% - 强调文字颜色 1 2 2 3 2" xfId="6298"/>
    <cellStyle name="60% - 强调文字颜色 1 2 2 4" xfId="6299"/>
    <cellStyle name="解释性文本 2 3 8" xfId="6300"/>
    <cellStyle name="60% - 强调文字颜色 1 2 2 4 2" xfId="6301"/>
    <cellStyle name="60% - 强调文字颜色 1 2 2 5 2" xfId="6302"/>
    <cellStyle name="60% - 强调文字颜色 1 2 2 6" xfId="6303"/>
    <cellStyle name="60% - 强调文字颜色 1 2 2 6 2" xfId="6304"/>
    <cellStyle name="60% - 强调文字颜色 1 2 2 7" xfId="6305"/>
    <cellStyle name="60% - 强调文字颜色 1 2 2 7 2" xfId="6306"/>
    <cellStyle name="60% - 强调文字颜色 1 2 2 8" xfId="6307"/>
    <cellStyle name="60% - 强调文字颜色 1 2 2 8 2" xfId="6308"/>
    <cellStyle name="60% - 强调文字颜色 1 2 2 9" xfId="6309"/>
    <cellStyle name="60% - 强调文字颜色 1 2 2 9 2" xfId="6310"/>
    <cellStyle name="强调文字颜色 5 4 16 3" xfId="6311"/>
    <cellStyle name="60% - 强调文字颜色 1 2 2_庄墓预算（定稿）2改" xfId="6312"/>
    <cellStyle name="60% - 强调文字颜色 1 2 3" xfId="6313"/>
    <cellStyle name="60% - 强调文字颜色 1 2 3 10" xfId="6314"/>
    <cellStyle name="60% - 强调文字颜色 1 2 3 10 2" xfId="6315"/>
    <cellStyle name="60% - 强调文字颜色 1 2 3 11" xfId="6316"/>
    <cellStyle name="60% - 强调文字颜色 1 2 3 11 2" xfId="6317"/>
    <cellStyle name="60% - 强调文字颜色 1 2 3 12" xfId="6318"/>
    <cellStyle name="60% - 强调文字颜色 1 2 3 12 2" xfId="6319"/>
    <cellStyle name="60% - 强调文字颜色 1 2 3 13" xfId="6320"/>
    <cellStyle name="60% - 强调文字颜色 1 2 3 13 2" xfId="6321"/>
    <cellStyle name="标题 6 10" xfId="6322"/>
    <cellStyle name="60% - 强调文字颜色 1 2 3 14 2" xfId="6323"/>
    <cellStyle name="60% - 强调文字颜色 1 2 3 20" xfId="6324"/>
    <cellStyle name="60% - 强调文字颜色 1 2 3 15" xfId="6325"/>
    <cellStyle name="60% - 强调文字颜色 1 2 3 15 2" xfId="6326"/>
    <cellStyle name="60% - 强调文字颜色 1 2 3 16" xfId="6327"/>
    <cellStyle name="60% - 强调文字颜色 1 2 3 16 2" xfId="6328"/>
    <cellStyle name="60% - 强调文字颜色 1 2 3 17" xfId="6329"/>
    <cellStyle name="60% - 强调文字颜色 1 2 3 17 2" xfId="6330"/>
    <cellStyle name="60% - 强调文字颜色 1 2 3 18" xfId="6331"/>
    <cellStyle name="60% - 强调文字颜色 1 2 3 18 2" xfId="6332"/>
    <cellStyle name="60% - 强调文字颜色 1 2 3 19" xfId="6333"/>
    <cellStyle name="解释性文本 3 15 7" xfId="6334"/>
    <cellStyle name="标题 7 10" xfId="6335"/>
    <cellStyle name="60% - 强调文字颜色 1 2 3 19 2" xfId="6336"/>
    <cellStyle name="常规 5 5 2 10" xfId="6337"/>
    <cellStyle name="60% - 强调文字颜色 1 2 3 2" xfId="6338"/>
    <cellStyle name="60% - 强调文字颜色 1 2 3 2 2" xfId="6339"/>
    <cellStyle name="常规 5 5 2 11" xfId="6340"/>
    <cellStyle name="60% - 强调文字颜色 4 2 3 19 2" xfId="6341"/>
    <cellStyle name="60% - 强调文字颜色 1 2 3 3" xfId="6342"/>
    <cellStyle name="解释性文本 3 2 8" xfId="6343"/>
    <cellStyle name="60% - 强调文字颜色 1 2 3 3 2" xfId="6344"/>
    <cellStyle name="常规 5 5 2 12" xfId="6345"/>
    <cellStyle name="60% - 强调文字颜色 1 2 3 4" xfId="6346"/>
    <cellStyle name="解释性文本 3 3 8" xfId="6347"/>
    <cellStyle name="60% - 强调文字颜色 1 2 3 4 2" xfId="6348"/>
    <cellStyle name="强调文字颜色 2 2 3 20 2" xfId="6349"/>
    <cellStyle name="常规 5 5 2 13" xfId="6350"/>
    <cellStyle name="60% - 强调文字颜色 1 2 3 5" xfId="6351"/>
    <cellStyle name="60% - 强调文字颜色 1 2 3 5 2" xfId="6352"/>
    <cellStyle name="强调文字颜色 2 2 3 20 3" xfId="6353"/>
    <cellStyle name="常规 5 5 2 14" xfId="6354"/>
    <cellStyle name="60% - 强调文字颜色 1 2 3 6" xfId="6355"/>
    <cellStyle name="60% - 强调文字颜色 1 2 3 6 2" xfId="6356"/>
    <cellStyle name="强调文字颜色 2 2 3 20 4" xfId="6357"/>
    <cellStyle name="常规 5 5 2 15" xfId="6358"/>
    <cellStyle name="60% - 强调文字颜色 1 2 3 7" xfId="6359"/>
    <cellStyle name="注释 2 2 6" xfId="6360"/>
    <cellStyle name="60% - 强调文字颜色 1 2 3 7 2" xfId="6361"/>
    <cellStyle name="强调文字颜色 2 2 3 20 5" xfId="6362"/>
    <cellStyle name="60% - 强调文字颜色 1 2 3 8" xfId="6363"/>
    <cellStyle name="注释 2 3 6" xfId="6364"/>
    <cellStyle name="60% - 强调文字颜色 1 2 3 8 2" xfId="6365"/>
    <cellStyle name="强调文字颜色 2 2 3 20 6" xfId="6366"/>
    <cellStyle name="60% - 强调文字颜色 1 2 3 9" xfId="6367"/>
    <cellStyle name="60% - 强调文字颜色 1 2 3 9 2" xfId="6368"/>
    <cellStyle name="60% - 强调文字颜色 1 2 4" xfId="6369"/>
    <cellStyle name="60% - 强调文字颜色 1 2 4 2" xfId="6370"/>
    <cellStyle name="60% - 强调文字颜色 1 2 5 2" xfId="6371"/>
    <cellStyle name="60% - 强调文字颜色 1 2 6" xfId="6372"/>
    <cellStyle name="60% - 强调文字颜色 1 2 7" xfId="6373"/>
    <cellStyle name="60% - 强调文字颜色 1 2 8" xfId="6374"/>
    <cellStyle name="检查单元格 2 2 2 12" xfId="6375"/>
    <cellStyle name="60% - 强调文字颜色 1 2 8 2" xfId="6376"/>
    <cellStyle name="60% - 强调文字颜色 1 2 9" xfId="6377"/>
    <cellStyle name="60% - 强调文字颜色 1 2 9 2" xfId="6378"/>
    <cellStyle name="60% - 强调文字颜色 1 3" xfId="6379"/>
    <cellStyle name="60% - 强调文字颜色 1 3 10" xfId="6380"/>
    <cellStyle name="60% - 强调文字颜色 1 3 10 2" xfId="6381"/>
    <cellStyle name="60% - 强调文字颜色 1 3 11" xfId="6382"/>
    <cellStyle name="60% - 强调文字颜色 1 3 11 2" xfId="6383"/>
    <cellStyle name="60% - 强调文字颜色 1 3 12" xfId="6384"/>
    <cellStyle name="60% - 强调文字颜色 1 3 12 2" xfId="6385"/>
    <cellStyle name="60% - 强调文字颜色 1 3 13" xfId="6386"/>
    <cellStyle name="60% - 强调文字颜色 1 3 13 2" xfId="6387"/>
    <cellStyle name="60% - 强调文字颜色 1 3 14" xfId="6388"/>
    <cellStyle name="60% - 强调文字颜色 1 3 14 2" xfId="6389"/>
    <cellStyle name="60% - 强调文字颜色 1 3 15" xfId="6390"/>
    <cellStyle name="60% - 强调文字颜色 1 3 16" xfId="6391"/>
    <cellStyle name="60% - 强调文字颜色 1 3 2" xfId="6392"/>
    <cellStyle name="常规 3 6 7" xfId="6393"/>
    <cellStyle name="60% - 强调文字颜色 1 3 2 10" xfId="6394"/>
    <cellStyle name="常规 3 6 8" xfId="6395"/>
    <cellStyle name="60% - 强调文字颜色 1 3 2 11" xfId="6396"/>
    <cellStyle name="输出 2 2 21 3" xfId="6397"/>
    <cellStyle name="60% - 强调文字颜色 1 3 2 11 2" xfId="6398"/>
    <cellStyle name="常规 3 6 9" xfId="6399"/>
    <cellStyle name="60% - 强调文字颜色 6 3 2 4 2" xfId="6400"/>
    <cellStyle name="60% - 强调文字颜色 1 3 2 12" xfId="6401"/>
    <cellStyle name="60% - 强调文字颜色 1 3 2 12 2" xfId="6402"/>
    <cellStyle name="60% - 强调文字颜色 1 3 2 13" xfId="6403"/>
    <cellStyle name="60% - 强调文字颜色 1 3 2 13 2" xfId="6404"/>
    <cellStyle name="60% - 强调文字颜色 1 3 2 14" xfId="6405"/>
    <cellStyle name="60% - 强调文字颜色 1 3 2 14 2" xfId="6406"/>
    <cellStyle name="60% - 强调文字颜色 1 3 2 20" xfId="6407"/>
    <cellStyle name="60% - 强调文字颜色 1 3 2 15" xfId="6408"/>
    <cellStyle name="千位分隔 4 2 12" xfId="6409"/>
    <cellStyle name="60% - 强调文字颜色 1 3 2 20 2" xfId="6410"/>
    <cellStyle name="60% - 强调文字颜色 1 3 2 15 2" xfId="6411"/>
    <cellStyle name="60% - 强调文字颜色 1 3 2 21" xfId="6412"/>
    <cellStyle name="60% - 强调文字颜色 1 3 2 16" xfId="6413"/>
    <cellStyle name="输出 3 2 11" xfId="6414"/>
    <cellStyle name="60% - 强调文字颜色 1 3 2 16 2" xfId="6415"/>
    <cellStyle name="60% - 强调文字颜色 1 3 2 17" xfId="6416"/>
    <cellStyle name="60% - 强调文字颜色 1 3 2 17 2" xfId="6417"/>
    <cellStyle name="60% - 强调文字颜色 1 3 2 18" xfId="6418"/>
    <cellStyle name="千位分隔 3 2 3" xfId="6419"/>
    <cellStyle name="60% - 强调文字颜色 1 3 2 18 2" xfId="6420"/>
    <cellStyle name="60% - 强调文字颜色 1 3 2 19" xfId="6421"/>
    <cellStyle name="60% - 强调文字颜色 1 3 2 19 2" xfId="6422"/>
    <cellStyle name="60% - 强调文字颜色 6 3 2 10" xfId="6423"/>
    <cellStyle name="60% - 强调文字颜色 1 3 2 2" xfId="6424"/>
    <cellStyle name="60% - 强调文字颜色 1 3 2 2 10" xfId="6425"/>
    <cellStyle name="60% - 强调文字颜色 5 4 15" xfId="6426"/>
    <cellStyle name="60% - 强调文字颜色 1 3 2 2 10 2" xfId="6427"/>
    <cellStyle name="60% - 强调文字颜色 1 3 2 2 11" xfId="6428"/>
    <cellStyle name="60% - 强调文字颜色 1 3 2 2 11 2" xfId="6429"/>
    <cellStyle name="强调文字颜色 4 3 3 10" xfId="6430"/>
    <cellStyle name="60% - 强调文字颜色 1 3 2 2 12" xfId="6431"/>
    <cellStyle name="60% - 强调文字颜色 1 3 2 2 12 2" xfId="6432"/>
    <cellStyle name="强调文字颜色 4 3 3 11" xfId="6433"/>
    <cellStyle name="60% - 强调文字颜色 2 8 2" xfId="6434"/>
    <cellStyle name="60% - 强调文字颜色 1 3 2 2 13" xfId="6435"/>
    <cellStyle name="60% - 强调文字颜色 1 3 2 2 13 2" xfId="6436"/>
    <cellStyle name="强调文字颜色 4 3 3 12" xfId="6437"/>
    <cellStyle name="60% - 强调文字颜色 1 3 2 2 14" xfId="6438"/>
    <cellStyle name="常规 4 7 14" xfId="6439"/>
    <cellStyle name="60% - 强调文字颜色 1 3 2 2 14 2" xfId="6440"/>
    <cellStyle name="强调文字颜色 4 3 3 13" xfId="6441"/>
    <cellStyle name="60% - 强调文字颜色 1 3 2 2 15" xfId="6442"/>
    <cellStyle name="60% - 强调文字颜色 1 3 2 2 15 2" xfId="6443"/>
    <cellStyle name="强调文字颜色 4 3 3 14" xfId="6444"/>
    <cellStyle name="60% - 强调文字颜色 1 3 2 2 16" xfId="6445"/>
    <cellStyle name="60% - 强调文字颜色 1 3 2 2 2 2" xfId="6446"/>
    <cellStyle name="60% - 强调文字颜色 1 3 2 2 3" xfId="6447"/>
    <cellStyle name="60% - 强调文字颜色 1 3 2 2 3 2" xfId="6448"/>
    <cellStyle name="60% - 强调文字颜色 1 3 2 2 4" xfId="6449"/>
    <cellStyle name="60% - 强调文字颜色 1 3 2 2 4 2" xfId="6450"/>
    <cellStyle name="60% - 强调文字颜色 1 3 2 2 5" xfId="6451"/>
    <cellStyle name="60% - 强调文字颜色 1 3 2 2 5 2" xfId="6452"/>
    <cellStyle name="60% - 强调文字颜色 1 3 2 2 6" xfId="6453"/>
    <cellStyle name="60% - 强调文字颜色 1 3 2 2 6 2" xfId="6454"/>
    <cellStyle name="60% - 强调文字颜色 1 3 2 2 7" xfId="6455"/>
    <cellStyle name="60% - 强调文字颜色 1 3 2 2 7 2" xfId="6456"/>
    <cellStyle name="60% - 强调文字颜色 1 3 2 2 8" xfId="6457"/>
    <cellStyle name="60% - 强调文字颜色 1 3 2 2 8 2" xfId="6458"/>
    <cellStyle name="60% - 强调文字颜色 1 3 2 2 9" xfId="6459"/>
    <cellStyle name="60% - 强调文字颜色 1 3 2 2 9 2" xfId="6460"/>
    <cellStyle name="60% - 强调文字颜色 6 3 2 11" xfId="6461"/>
    <cellStyle name="60% - 强调文字颜色 1 3 2 3" xfId="6462"/>
    <cellStyle name="常规 3 6 12" xfId="6463"/>
    <cellStyle name="60% - 强调文字颜色 6 3 2 11 2" xfId="6464"/>
    <cellStyle name="60% - 强调文字颜色 1 3 2 3 2" xfId="6465"/>
    <cellStyle name="60% - 强调文字颜色 6 3 2 12" xfId="6466"/>
    <cellStyle name="60% - 强调文字颜色 1 3 2 4" xfId="6467"/>
    <cellStyle name="60% - 强调文字颜色 6 3 2 12 2" xfId="6468"/>
    <cellStyle name="60% - 强调文字颜色 4 4 13" xfId="6469"/>
    <cellStyle name="60% - 强调文字颜色 1 3 2 4 2" xfId="6470"/>
    <cellStyle name="60% - 强调文字颜色 6 3 2 13" xfId="6471"/>
    <cellStyle name="60% - 强调文字颜色 1 3 2 5" xfId="6472"/>
    <cellStyle name="千位分隔 12 14" xfId="6473"/>
    <cellStyle name="标题 5 3 29" xfId="6474"/>
    <cellStyle name="60% - 强调文字颜色 6 3 2 13 2" xfId="6475"/>
    <cellStyle name="60% - 强调文字颜色 1 3 2 5 2" xfId="6476"/>
    <cellStyle name="60% - 强调文字颜色 6 3 2 14" xfId="6477"/>
    <cellStyle name="60% - 强调文字颜色 1 3 2 6" xfId="6478"/>
    <cellStyle name="60% - 强调文字颜色 6 3 2 14 2" xfId="6479"/>
    <cellStyle name="60% - 强调文字颜色 1 3 2 6 2" xfId="6480"/>
    <cellStyle name="60% - 强调文字颜色 6 3 2 20" xfId="6481"/>
    <cellStyle name="60% - 强调文字颜色 6 3 2 15" xfId="6482"/>
    <cellStyle name="60% - 强调文字颜色 1 3 2 7" xfId="6483"/>
    <cellStyle name="60% - 强调文字颜色 6 3 2 20 2" xfId="6484"/>
    <cellStyle name="60% - 强调文字颜色 6 3 2 15 2" xfId="6485"/>
    <cellStyle name="60% - 强调文字颜色 1 3 2 7 2" xfId="6486"/>
    <cellStyle name="60% - 强调文字颜色 6 3 2 21" xfId="6487"/>
    <cellStyle name="60% - 强调文字颜色 6 3 2 16" xfId="6488"/>
    <cellStyle name="60% - 强调文字颜色 4 2" xfId="6489"/>
    <cellStyle name="60% - 强调文字颜色 1 3 2 8" xfId="6490"/>
    <cellStyle name="常规 3 7 12" xfId="6491"/>
    <cellStyle name="60% - 强调文字颜色 6 3 2 16 2" xfId="6492"/>
    <cellStyle name="60% - 强调文字颜色 4 2 2" xfId="6493"/>
    <cellStyle name="60% - 强调文字颜色 1 3 2 8 2" xfId="6494"/>
    <cellStyle name="60% - 强调文字颜色 6 3 2 17" xfId="6495"/>
    <cellStyle name="60% - 强调文字颜色 4 3" xfId="6496"/>
    <cellStyle name="60% - 强调文字颜色 1 3 2 9" xfId="6497"/>
    <cellStyle name="强调文字颜色 1 5 2 10" xfId="6498"/>
    <cellStyle name="60% - 强调文字颜色 6 3 2 17 2" xfId="6499"/>
    <cellStyle name="60% - 强调文字颜色 5 2 2 2 11" xfId="6500"/>
    <cellStyle name="60% - 强调文字颜色 4 3 2" xfId="6501"/>
    <cellStyle name="60% - 强调文字颜色 1 3 2 9 2" xfId="6502"/>
    <cellStyle name="60% - 强调文字颜色 1 3 2_庄墓预算（定稿）2改" xfId="6503"/>
    <cellStyle name="60% - 强调文字颜色 1 3 3" xfId="6504"/>
    <cellStyle name="60% - 强调文字颜色 1 3 3 10" xfId="6505"/>
    <cellStyle name="输出 2 3 20 3" xfId="6506"/>
    <cellStyle name="60% - 强调文字颜色 1 3 3 10 2" xfId="6507"/>
    <cellStyle name="60% - 强调文字颜色 6 2 2 2 10" xfId="6508"/>
    <cellStyle name="60% - 强调文字颜色 2 2 2 2 12 2" xfId="6509"/>
    <cellStyle name="60% - 强调文字颜色 1 3 3 11" xfId="6510"/>
    <cellStyle name="60% - 强调文字颜色 6 2 2 2 10 2" xfId="6511"/>
    <cellStyle name="60% - 强调文字颜色 1 3 3 11 2" xfId="6512"/>
    <cellStyle name="百分比 16 2 4 2" xfId="6513"/>
    <cellStyle name="60% - 强调文字颜色 6 3 2 9 2" xfId="6514"/>
    <cellStyle name="60% - 强调文字颜色 6 2 2 2 11" xfId="6515"/>
    <cellStyle name="60% - 强调文字颜色 1 3 3 12" xfId="6516"/>
    <cellStyle name="60% - 强调文字颜色 6 2 2 2 11 2" xfId="6517"/>
    <cellStyle name="60% - 强调文字颜色 1 3 3 12 2" xfId="6518"/>
    <cellStyle name="60% - 强调文字颜色 6 2 2 2 12 2" xfId="6519"/>
    <cellStyle name="60% - 强调文字颜色 1 3 3 13 2" xfId="6520"/>
    <cellStyle name="60% - 强调文字颜色 6 2 2 2 13" xfId="6521"/>
    <cellStyle name="60% - 强调文字颜色 1 3 3 14" xfId="6522"/>
    <cellStyle name="60% - 强调文字颜色 6 2 2 2 13 2" xfId="6523"/>
    <cellStyle name="60% - 强调文字颜色 1 3 3 14 2" xfId="6524"/>
    <cellStyle name="标题 1 3 2 3 2" xfId="6525"/>
    <cellStyle name="60% - 强调文字颜色 6 2 2 2 14" xfId="6526"/>
    <cellStyle name="60% - 强调文字颜色 1 3 3 20" xfId="6527"/>
    <cellStyle name="60% - 强调文字颜色 1 3 3 15" xfId="6528"/>
    <cellStyle name="千位分隔 5 2 12" xfId="6529"/>
    <cellStyle name="60% - 强调文字颜色 6 2 2 2 14 2" xfId="6530"/>
    <cellStyle name="60% - 强调文字颜色 1 3 3 15 2" xfId="6531"/>
    <cellStyle name="60% - 强调文字颜色 6 2 2 2 15" xfId="6532"/>
    <cellStyle name="60% - 强调文字颜色 1 3 3 16" xfId="6533"/>
    <cellStyle name="60% - 强调文字颜色 6 2 2 2 15 2" xfId="6534"/>
    <cellStyle name="60% - 强调文字颜色 1 3 3 16 2" xfId="6535"/>
    <cellStyle name="60% - 强调文字颜色 6 2 2 2 16" xfId="6536"/>
    <cellStyle name="60% - 强调文字颜色 1 3 3 17" xfId="6537"/>
    <cellStyle name="60% - 强调文字颜色 1 3 3 17 2" xfId="6538"/>
    <cellStyle name="60% - 强调文字颜色 1 3 3 18" xfId="6539"/>
    <cellStyle name="千位分隔 8 2 3" xfId="6540"/>
    <cellStyle name="汇总 3 2 8" xfId="6541"/>
    <cellStyle name="60% - 强调文字颜色 1 3 3 18 2" xfId="6542"/>
    <cellStyle name="60% - 强调文字颜色 1 3 3 19" xfId="6543"/>
    <cellStyle name="汇总 3 3 8" xfId="6544"/>
    <cellStyle name="60% - 强调文字颜色 1 3 3 19 2" xfId="6545"/>
    <cellStyle name="百分比 16 2 10" xfId="6546"/>
    <cellStyle name="60% - 强调文字颜色 1 3 3 2" xfId="6547"/>
    <cellStyle name="强调文字颜色 3 2 2 21 9" xfId="6548"/>
    <cellStyle name="百分比 16 2 10 2" xfId="6549"/>
    <cellStyle name="60% - 强调文字颜色 1 3 3 2 2" xfId="6550"/>
    <cellStyle name="百分比 16 2 11" xfId="6551"/>
    <cellStyle name="60% - 强调文字颜色 1 3 3 3" xfId="6552"/>
    <cellStyle name="百分比 16 2 11 2" xfId="6553"/>
    <cellStyle name="60% - 强调文字颜色 1 3 3 3 2" xfId="6554"/>
    <cellStyle name="百分比 16 2 12" xfId="6555"/>
    <cellStyle name="60% - 强调文字颜色 1 3 3 4" xfId="6556"/>
    <cellStyle name="百分比 16 2 12 2" xfId="6557"/>
    <cellStyle name="60% - 强调文字颜色 1 3 3 4 2" xfId="6558"/>
    <cellStyle name="千位分隔 22 14" xfId="6559"/>
    <cellStyle name="千位分隔 17 14" xfId="6560"/>
    <cellStyle name="百分比 16 2 13 2" xfId="6561"/>
    <cellStyle name="60% - 强调文字颜色 1 3 3 5 2" xfId="6562"/>
    <cellStyle name="百分比 16 2 14" xfId="6563"/>
    <cellStyle name="60% - 强调文字颜色 1 3 3 6" xfId="6564"/>
    <cellStyle name="百分比 16 2 14 2" xfId="6565"/>
    <cellStyle name="60% - 强调文字颜色 1 3 3 6 2" xfId="6566"/>
    <cellStyle name="百分比 16 2 15" xfId="6567"/>
    <cellStyle name="60% - 强调文字颜色 1 3 3 7" xfId="6568"/>
    <cellStyle name="百分比 16 2 15 2" xfId="6569"/>
    <cellStyle name="60% - 强调文字颜色 1 3 3 7 2" xfId="6570"/>
    <cellStyle name="百分比 16 2 16" xfId="6571"/>
    <cellStyle name="60% - 强调文字颜色 5 2" xfId="6572"/>
    <cellStyle name="60% - 强调文字颜色 1 3 3 8" xfId="6573"/>
    <cellStyle name="60% - 强调文字颜色 5 2 2" xfId="6574"/>
    <cellStyle name="60% - 强调文字颜色 1 3 3 8 2" xfId="6575"/>
    <cellStyle name="60% - 强调文字颜色 5 3" xfId="6576"/>
    <cellStyle name="60% - 强调文字颜色 1 3 3 9" xfId="6577"/>
    <cellStyle name="60% - 强调文字颜色 5 3 2" xfId="6578"/>
    <cellStyle name="60% - 强调文字颜色 1 3 3 9 2" xfId="6579"/>
    <cellStyle name="60% - 强调文字颜色 1 3 4" xfId="6580"/>
    <cellStyle name="60% - 强调文字颜色 1 3 4 2" xfId="6581"/>
    <cellStyle name="60% - 强调文字颜色 1 3 4 2 2" xfId="6582"/>
    <cellStyle name="60% - 强调文字颜色 1 3 4 3" xfId="6583"/>
    <cellStyle name="60% - 强调文字颜色 1 3 4 3 2" xfId="6584"/>
    <cellStyle name="60% - 强调文字颜色 1 3 4 4" xfId="6585"/>
    <cellStyle name="标题 2 2 2 7" xfId="6586"/>
    <cellStyle name="60% - 强调文字颜色 1 3 5 2" xfId="6587"/>
    <cellStyle name="60% - 强调文字颜色 1 3 6" xfId="6588"/>
    <cellStyle name="标题 2 2 3 7" xfId="6589"/>
    <cellStyle name="60% - 强调文字颜色 1 3 6 2" xfId="6590"/>
    <cellStyle name="60% - 强调文字颜色 1 3 7" xfId="6591"/>
    <cellStyle name="60% - 强调文字颜色 1 3 8" xfId="6592"/>
    <cellStyle name="60% - 强调文字颜色 1 3 8 2" xfId="6593"/>
    <cellStyle name="60% - 强调文字颜色 1 3 9" xfId="6594"/>
    <cellStyle name="60% - 强调文字颜色 1 3 9 2" xfId="6595"/>
    <cellStyle name="60% - 强调文字颜色 1 4" xfId="6596"/>
    <cellStyle name="60% - 强调文字颜色 1 4 10" xfId="6597"/>
    <cellStyle name="60% - 强调文字颜色 1 4 10 2" xfId="6598"/>
    <cellStyle name="60% - 强调文字颜色 1 4 11" xfId="6599"/>
    <cellStyle name="常规 6 3 10 4" xfId="6600"/>
    <cellStyle name="60% - 强调文字颜色 1 4 11 2" xfId="6601"/>
    <cellStyle name="60% - 强调文字颜色 1 4 12" xfId="6602"/>
    <cellStyle name="60% - 强调文字颜色 1 4 12 2" xfId="6603"/>
    <cellStyle name="60% - 强调文字颜色 1 4 13" xfId="6604"/>
    <cellStyle name="60% - 强调文字颜色 1 4 13 2" xfId="6605"/>
    <cellStyle name="60% - 强调文字颜色 1 4 2" xfId="6606"/>
    <cellStyle name="注释 2 2 8" xfId="6607"/>
    <cellStyle name="常规 13 2 2 11" xfId="6608"/>
    <cellStyle name="60% - 强调文字颜色 1 4 2 2" xfId="6609"/>
    <cellStyle name="60% - 强调文字颜色 1 4 3" xfId="6610"/>
    <cellStyle name="注释 2 3 8" xfId="6611"/>
    <cellStyle name="60% - 强调文字颜色 1 4 3 2" xfId="6612"/>
    <cellStyle name="检查单元格 4 16 2" xfId="6613"/>
    <cellStyle name="60% - 强调文字颜色 1 4 4" xfId="6614"/>
    <cellStyle name="60% - 强调文字颜色 1 4 4 2" xfId="6615"/>
    <cellStyle name="检查单元格 4 16 4" xfId="6616"/>
    <cellStyle name="60% - 强调文字颜色 1 4 6" xfId="6617"/>
    <cellStyle name="标题 2 3 3 7" xfId="6618"/>
    <cellStyle name="60% - 强调文字颜色 1 4 6 2" xfId="6619"/>
    <cellStyle name="检查单元格 4 16 5" xfId="6620"/>
    <cellStyle name="60% - 强调文字颜色 1 4 7" xfId="6621"/>
    <cellStyle name="常规 3 3 2 25" xfId="6622"/>
    <cellStyle name="常规 13 2 3 11" xfId="6623"/>
    <cellStyle name="60% - 强调文字颜色 1 4 7 2" xfId="6624"/>
    <cellStyle name="检查单元格 4 16 6" xfId="6625"/>
    <cellStyle name="60% - 强调文字颜色 1 4 8" xfId="6626"/>
    <cellStyle name="60% - 强调文字颜色 1 4 8 2" xfId="6627"/>
    <cellStyle name="注释 3 2 2 2" xfId="6628"/>
    <cellStyle name="检查单元格 4 16 7" xfId="6629"/>
    <cellStyle name="60% - 强调文字颜色 1 4 9" xfId="6630"/>
    <cellStyle name="60% - 强调文字颜色 1 4 9 2" xfId="6631"/>
    <cellStyle name="60% - 强调文字颜色 1 5" xfId="6632"/>
    <cellStyle name="60% - 强调文字颜色 1 5 2" xfId="6633"/>
    <cellStyle name="60% - 强调文字颜色 1 5 3" xfId="6634"/>
    <cellStyle name="60% - 强调文字颜色 1 6" xfId="6635"/>
    <cellStyle name="60% - 强调文字颜色 1 6 2" xfId="6636"/>
    <cellStyle name="60% - 强调文字颜色 1 7" xfId="6637"/>
    <cellStyle name="60% - 强调文字颜色 1 7 2" xfId="6638"/>
    <cellStyle name="60% - 强调文字颜色 1 8" xfId="6639"/>
    <cellStyle name="差 4 16 3" xfId="6640"/>
    <cellStyle name="60% - 强调文字颜色 1 8 2" xfId="6641"/>
    <cellStyle name="60% - 强调文字颜色 1 9" xfId="6642"/>
    <cellStyle name="60% - 强调文字颜色 1 9 2" xfId="6643"/>
    <cellStyle name="解释性文本 2 15 5" xfId="6644"/>
    <cellStyle name="60% - 强调文字颜色 2 10" xfId="6645"/>
    <cellStyle name="60% - 强调文字颜色 2 10 2" xfId="6646"/>
    <cellStyle name="解释性文本 2 15 6" xfId="6647"/>
    <cellStyle name="60% - 强调文字颜色 2 11" xfId="6648"/>
    <cellStyle name="强调文字颜色 1 2 2 21 6" xfId="6649"/>
    <cellStyle name="60% - 强调文字颜色 2 11 2" xfId="6650"/>
    <cellStyle name="60% - 强调文字颜色 2 12 2" xfId="6651"/>
    <cellStyle name="解释性文本 2 15 8" xfId="6652"/>
    <cellStyle name="60% - 强调文字颜色 2 13" xfId="6653"/>
    <cellStyle name="好 3 2 3" xfId="6654"/>
    <cellStyle name="标题 3 3 13" xfId="6655"/>
    <cellStyle name="60% - 强调文字颜色 2 13 2" xfId="6656"/>
    <cellStyle name="解释性文本 2 15 9" xfId="6657"/>
    <cellStyle name="60% - 强调文字颜色 2 14" xfId="6658"/>
    <cellStyle name="60% - 强调文字颜色 2 15" xfId="6659"/>
    <cellStyle name="60% - 强调文字颜色 2 2 10" xfId="6660"/>
    <cellStyle name="60% - 强调文字颜色 2 2 10 2" xfId="6661"/>
    <cellStyle name="60% - 强调文字颜色 2 2 11" xfId="6662"/>
    <cellStyle name="常规 2 5 11" xfId="6663"/>
    <cellStyle name="60% - 强调文字颜色 2 2 11 2" xfId="6664"/>
    <cellStyle name="60% - 强调文字颜色 2 2 12" xfId="6665"/>
    <cellStyle name="60% - 强调文字颜色 3 3 12" xfId="6666"/>
    <cellStyle name="60% - 强调文字颜色 2 2 12 2" xfId="6667"/>
    <cellStyle name="60% - 强调文字颜色 2 2 13" xfId="6668"/>
    <cellStyle name="60% - 强调文字颜色 2 2 13 2" xfId="6669"/>
    <cellStyle name="60% - 强调文字颜色 2 2 14" xfId="6670"/>
    <cellStyle name="60% - 强调文字颜色 2 2 14 2" xfId="6671"/>
    <cellStyle name="60% - 强调文字颜色 2 2 15" xfId="6672"/>
    <cellStyle name="60% - 强调文字颜色 2 2 16" xfId="6673"/>
    <cellStyle name="60% - 强调文字颜色 2 2 2 10" xfId="6674"/>
    <cellStyle name="链接单元格 3 22" xfId="6675"/>
    <cellStyle name="链接单元格 3 17" xfId="6676"/>
    <cellStyle name="60% - 强调文字颜色 2 2 2 10 2" xfId="6677"/>
    <cellStyle name="60% - 强调文字颜色 2 2 2 11" xfId="6678"/>
    <cellStyle name="60% - 强调文字颜色 2 2 2 11 2" xfId="6679"/>
    <cellStyle name="60% - 强调文字颜色 2 2 2 12" xfId="6680"/>
    <cellStyle name="60% - 强调文字颜色 2 2 2 12 2" xfId="6681"/>
    <cellStyle name="60% - 强调文字颜色 2 2 2 13" xfId="6682"/>
    <cellStyle name="60% - 强调文字颜色 2 2 2 13 2" xfId="6683"/>
    <cellStyle name="60% - 强调文字颜色 2 2 2 14" xfId="6684"/>
    <cellStyle name="60% - 强调文字颜色 2 2 2 14 2" xfId="6685"/>
    <cellStyle name="60% - 强调文字颜色 2 2 2 20" xfId="6686"/>
    <cellStyle name="60% - 强调文字颜色 2 2 2 15" xfId="6687"/>
    <cellStyle name="链接单元格 4 22" xfId="6688"/>
    <cellStyle name="链接单元格 4 17" xfId="6689"/>
    <cellStyle name="60% - 强调文字颜色 2 2 2 20 2" xfId="6690"/>
    <cellStyle name="60% - 强调文字颜色 2 2 2 15 2" xfId="6691"/>
    <cellStyle name="60% - 强调文字颜色 2 2 2 21" xfId="6692"/>
    <cellStyle name="60% - 强调文字颜色 2 2 2 16" xfId="6693"/>
    <cellStyle name="60% - 强调文字颜色 2 2 2 16 2" xfId="6694"/>
    <cellStyle name="60% - 强调文字颜色 2 2 2 17" xfId="6695"/>
    <cellStyle name="60% - 强调文字颜色 2 2 2 17 2" xfId="6696"/>
    <cellStyle name="60% - 强调文字颜色 2 2 2 18" xfId="6697"/>
    <cellStyle name="60% - 强调文字颜色 2 2 2 18 2" xfId="6698"/>
    <cellStyle name="60% - 强调文字颜色 6 2 6 2" xfId="6699"/>
    <cellStyle name="60% - 强调文字颜色 2 2 2 19" xfId="6700"/>
    <cellStyle name="60% - 强调文字颜色 2 2 2 19 2" xfId="6701"/>
    <cellStyle name="60% - 强调文字颜色 2 2 2 2" xfId="6702"/>
    <cellStyle name="60% - 强调文字颜色 2 2 2 2 10" xfId="6703"/>
    <cellStyle name="常规 3 9 8" xfId="6704"/>
    <cellStyle name="60% - 强调文字颜色 2 2 2 2 10 2" xfId="6705"/>
    <cellStyle name="60% - 强调文字颜色 3 3 2 17 2" xfId="6706"/>
    <cellStyle name="60% - 强调文字颜色 2 2 2 2 11" xfId="6707"/>
    <cellStyle name="60% - 强调文字颜色 2 2 2 2 11 2" xfId="6708"/>
    <cellStyle name="常规 5 6 10" xfId="6709"/>
    <cellStyle name="60% - 强调文字颜色 2 2 2 2 12" xfId="6710"/>
    <cellStyle name="常规 5 6 11" xfId="6711"/>
    <cellStyle name="60% - 强调文字颜色 2 2 2 2 13" xfId="6712"/>
    <cellStyle name="常规 6 2 3 13" xfId="6713"/>
    <cellStyle name="60% - 强调文字颜色 2 2 2 2 13 2" xfId="6714"/>
    <cellStyle name="60% - 强调文字颜色 2 2 2 2 14 2" xfId="6715"/>
    <cellStyle name="常规 5 6 13" xfId="6716"/>
    <cellStyle name="60% - 强调文字颜色 2 2 2 2 15" xfId="6717"/>
    <cellStyle name="60% - 强调文字颜色 2 2 2 2 15 2" xfId="6718"/>
    <cellStyle name="常规 5 6 14" xfId="6719"/>
    <cellStyle name="60% - 强调文字颜色 2 2 2 2 16" xfId="6720"/>
    <cellStyle name="60% - 强调文字颜色 2 2 2 2 2" xfId="6721"/>
    <cellStyle name="60% - 强调文字颜色 2 2 2 2 2 2" xfId="6722"/>
    <cellStyle name="60% - 强调文字颜色 2 2 2 2 3 2" xfId="6723"/>
    <cellStyle name="60% - 强调文字颜色 2 2 2 2 4" xfId="6724"/>
    <cellStyle name="适中 3 2 2 5" xfId="6725"/>
    <cellStyle name="60% - 强调文字颜色 2 2 2 2 4 2" xfId="6726"/>
    <cellStyle name="60% - 强调文字颜色 2 2 2 2 5" xfId="6727"/>
    <cellStyle name="60% - 强调文字颜色 2 2 2 2 5 2" xfId="6728"/>
    <cellStyle name="60% - 强调文字颜色 2 2 2 2 6 2" xfId="6729"/>
    <cellStyle name="60% - 强调文字颜色 2 2 2 2 7" xfId="6730"/>
    <cellStyle name="60% - 强调文字颜色 2 2 2 2 7 2" xfId="6731"/>
    <cellStyle name="解释性文本 3 15 10" xfId="6732"/>
    <cellStyle name="60% - 强调文字颜色 2 2 2 2 8" xfId="6733"/>
    <cellStyle name="60% - 强调文字颜色 2 2 2 2 8 2" xfId="6734"/>
    <cellStyle name="解释性文本 3 15 11" xfId="6735"/>
    <cellStyle name="60% - 强调文字颜色 2 2 2 2 9" xfId="6736"/>
    <cellStyle name="好 2 2 21" xfId="6737"/>
    <cellStyle name="好 2 2 16" xfId="6738"/>
    <cellStyle name="60% - 强调文字颜色 2 2 2 2 9 2" xfId="6739"/>
    <cellStyle name="60% - 强调文字颜色 2 2 2 3" xfId="6740"/>
    <cellStyle name="60% - 强调文字颜色 2 2 2 3 2" xfId="6741"/>
    <cellStyle name="60% - 强调文字颜色 2 2 2 4" xfId="6742"/>
    <cellStyle name="60% - 强调文字颜色 2 2 2 4 2" xfId="6743"/>
    <cellStyle name="60% - 强调文字颜色 2 2 2 5" xfId="6744"/>
    <cellStyle name="60% - 强调文字颜色 2 2 2 5 2" xfId="6745"/>
    <cellStyle name="60% - 强调文字颜色 2 2 2 6" xfId="6746"/>
    <cellStyle name="60% - 强调文字颜色 2 2 2 6 2" xfId="6747"/>
    <cellStyle name="60% - 强调文字颜色 2 2 2 7" xfId="6748"/>
    <cellStyle name="60% - 强调文字颜色 2 2 2 8" xfId="6749"/>
    <cellStyle name="60% - 强调文字颜色 2 2 2 8 2" xfId="6750"/>
    <cellStyle name="60% - 强调文字颜色 2 2 2 9" xfId="6751"/>
    <cellStyle name="60% - 强调文字颜色 2 2 3" xfId="6752"/>
    <cellStyle name="60% - 强调文字颜色 2 2 3 10 2" xfId="6753"/>
    <cellStyle name="60% - 强调文字颜色 3 2 3 12 2" xfId="6754"/>
    <cellStyle name="60% - 强调文字颜色 2 2 3 11" xfId="6755"/>
    <cellStyle name="60% - 强调文字颜色 2 2 3 11 2" xfId="6756"/>
    <cellStyle name="60% - 强调文字颜色 2 2 3 12" xfId="6757"/>
    <cellStyle name="60% - 强调文字颜色 2 2 3 12 2" xfId="6758"/>
    <cellStyle name="60% - 强调文字颜色 2 2 3 13" xfId="6759"/>
    <cellStyle name="60% - 强调文字颜色 2 2 3 13 2" xfId="6760"/>
    <cellStyle name="60% - 强调文字颜色 2 2 3 14 2" xfId="6761"/>
    <cellStyle name="60% - 强调文字颜色 2 2 3 20" xfId="6762"/>
    <cellStyle name="60% - 强调文字颜色 2 2 3 15" xfId="6763"/>
    <cellStyle name="适中 2 2 14" xfId="6764"/>
    <cellStyle name="60% - 强调文字颜色 2 2 3 15 2" xfId="6765"/>
    <cellStyle name="60% - 强调文字颜色 2 2 3 16" xfId="6766"/>
    <cellStyle name="60% - 强调文字颜色 2 2 3 16 2" xfId="6767"/>
    <cellStyle name="60% - 强调文字颜色 2 2 3 17" xfId="6768"/>
    <cellStyle name="60% - 强调文字颜色 2 2 3 17 2" xfId="6769"/>
    <cellStyle name="常规 2 14 2" xfId="6770"/>
    <cellStyle name="60% - 强调文字颜色 2 2 3 18" xfId="6771"/>
    <cellStyle name="汇总 5" xfId="6772"/>
    <cellStyle name="60% - 强调文字颜色 2 2 3 18 2" xfId="6773"/>
    <cellStyle name="常规 2 14 3" xfId="6774"/>
    <cellStyle name="60% - 强调文字颜色 2 2 3 19" xfId="6775"/>
    <cellStyle name="常规 20 10 10" xfId="6776"/>
    <cellStyle name="60% - 强调文字颜色 2 2 3 19 2" xfId="6777"/>
    <cellStyle name="常规 3 2 14" xfId="6778"/>
    <cellStyle name="60% - 强调文字颜色 3 2 4" xfId="6779"/>
    <cellStyle name="60% - 强调文字颜色 2 2 3 2" xfId="6780"/>
    <cellStyle name="60% - 强调文字颜色 3 2 4 2" xfId="6781"/>
    <cellStyle name="60% - 强调文字颜色 2 2 3 2 2" xfId="6782"/>
    <cellStyle name="常规 3 2 20" xfId="6783"/>
    <cellStyle name="常规 3 2 15" xfId="6784"/>
    <cellStyle name="60% - 强调文字颜色 3 2 5" xfId="6785"/>
    <cellStyle name="60% - 强调文字颜色 2 2 3 3" xfId="6786"/>
    <cellStyle name="常规 3 2 15 2" xfId="6787"/>
    <cellStyle name="60% - 强调文字颜色 3 2 5 2" xfId="6788"/>
    <cellStyle name="60% - 强调文字颜色 2 2 3 3 2" xfId="6789"/>
    <cellStyle name="常规 3 2 21" xfId="6790"/>
    <cellStyle name="常规 3 2 16" xfId="6791"/>
    <cellStyle name="60% - 强调文字颜色 3 2 6" xfId="6792"/>
    <cellStyle name="60% - 强调文字颜色 2 2 3 4" xfId="6793"/>
    <cellStyle name="常规 3 2 16 2" xfId="6794"/>
    <cellStyle name="60% - 强调文字颜色 3 2 6 2" xfId="6795"/>
    <cellStyle name="60% - 强调文字颜色 2 2 3 4 2" xfId="6796"/>
    <cellStyle name="常规 3 2 22" xfId="6797"/>
    <cellStyle name="常规 3 2 17" xfId="6798"/>
    <cellStyle name="60% - 强调文字颜色 3 2 7" xfId="6799"/>
    <cellStyle name="60% - 强调文字颜色 2 2 3 5" xfId="6800"/>
    <cellStyle name="60% - 强调文字颜色 3 2 7 2" xfId="6801"/>
    <cellStyle name="60% - 强调文字颜色 2 2 3 5 2" xfId="6802"/>
    <cellStyle name="常规 3 2 23" xfId="6803"/>
    <cellStyle name="常规 3 2 18" xfId="6804"/>
    <cellStyle name="60% - 强调文字颜色 3 2 8" xfId="6805"/>
    <cellStyle name="60% - 强调文字颜色 2 2 3 6" xfId="6806"/>
    <cellStyle name="常规 8 3 14" xfId="6807"/>
    <cellStyle name="60% - 强调文字颜色 3 2 8 2" xfId="6808"/>
    <cellStyle name="60% - 强调文字颜色 2 2 3 6 2" xfId="6809"/>
    <cellStyle name="常规 3 2 24" xfId="6810"/>
    <cellStyle name="常规 3 2 19" xfId="6811"/>
    <cellStyle name="60% - 强调文字颜色 3 2 9" xfId="6812"/>
    <cellStyle name="60% - 强调文字颜色 2 2 3 7" xfId="6813"/>
    <cellStyle name="60% - 强调文字颜色 3 2 9 2" xfId="6814"/>
    <cellStyle name="60% - 强调文字颜色 2 2 3 7 2" xfId="6815"/>
    <cellStyle name="常规 3 2 25" xfId="6816"/>
    <cellStyle name="60% - 强调文字颜色 2 2 3 8" xfId="6817"/>
    <cellStyle name="60% - 强调文字颜色 2 2 3 8 2" xfId="6818"/>
    <cellStyle name="60% - 强调文字颜色 2 2 3 9" xfId="6819"/>
    <cellStyle name="60% - 强调文字颜色 2 2 3 9 2" xfId="6820"/>
    <cellStyle name="60% - 强调文字颜色 2 2 4" xfId="6821"/>
    <cellStyle name="60% - 强调文字颜色 3 3 4" xfId="6822"/>
    <cellStyle name="60% - 强调文字颜色 2 2 4 2" xfId="6823"/>
    <cellStyle name="60% - 强调文字颜色 2 2 5" xfId="6824"/>
    <cellStyle name="60% - 强调文字颜色 3 4 4" xfId="6825"/>
    <cellStyle name="60% - 强调文字颜色 2 2 5 2" xfId="6826"/>
    <cellStyle name="60% - 强调文字颜色 2 2 6" xfId="6827"/>
    <cellStyle name="60% - 强调文字颜色 2 2 6 2" xfId="6828"/>
    <cellStyle name="60% - 强调文字颜色 2 2 7" xfId="6829"/>
    <cellStyle name="常规 6 2 2 2 15" xfId="6830"/>
    <cellStyle name="60% - 强调文字颜色 2 2 7 2" xfId="6831"/>
    <cellStyle name="Currency [0]_laroux" xfId="6832"/>
    <cellStyle name="60% - 强调文字颜色 2 2 8" xfId="6833"/>
    <cellStyle name="常规 3 3 14" xfId="6834"/>
    <cellStyle name="60% - 强调文字颜色 2 2 8 2" xfId="6835"/>
    <cellStyle name="60% - 强调文字颜色 2 2 9" xfId="6836"/>
    <cellStyle name="60% - 强调文字颜色 2 2 9 2" xfId="6837"/>
    <cellStyle name="60% - 强调文字颜色 2 3" xfId="6838"/>
    <cellStyle name="强调文字颜色 1 5 2 2" xfId="6839"/>
    <cellStyle name="60% - 强调文字颜色 2 3 10" xfId="6840"/>
    <cellStyle name="60% - 强调文字颜色 2 3 10 2" xfId="6841"/>
    <cellStyle name="强调文字颜色 1 5 2 3" xfId="6842"/>
    <cellStyle name="60% - 强调文字颜色 2 3 11" xfId="6843"/>
    <cellStyle name="常规 3 5 11" xfId="6844"/>
    <cellStyle name="60% - 强调文字颜色 2 3 11 2" xfId="6845"/>
    <cellStyle name="强调文字颜色 1 5 2 4" xfId="6846"/>
    <cellStyle name="60% - 强调文字颜色 2 3 12" xfId="6847"/>
    <cellStyle name="60% - 强调文字颜色 4 3 12" xfId="6848"/>
    <cellStyle name="60% - 强调文字颜色 2 3 12 2" xfId="6849"/>
    <cellStyle name="强调文字颜色 1 5 2 5" xfId="6850"/>
    <cellStyle name="60% - 强调文字颜色 2 3 13" xfId="6851"/>
    <cellStyle name="千位分隔 11 13" xfId="6852"/>
    <cellStyle name="标题 5 2 28" xfId="6853"/>
    <cellStyle name="60% - 强调文字颜色 2 3 13 2" xfId="6854"/>
    <cellStyle name="强调文字颜色 1 5 2 6" xfId="6855"/>
    <cellStyle name="60% - 强调文字颜色 2 3 14" xfId="6856"/>
    <cellStyle name="60% - 强调文字颜色 2 3 14 2" xfId="6857"/>
    <cellStyle name="强调文字颜色 1 5 2 7" xfId="6858"/>
    <cellStyle name="60% - 强调文字颜色 2 3 15" xfId="6859"/>
    <cellStyle name="强调文字颜色 1 5 2 8" xfId="6860"/>
    <cellStyle name="60% - 强调文字颜色 2 3 16" xfId="6861"/>
    <cellStyle name="输出 2 2 2 14" xfId="6862"/>
    <cellStyle name="强调文字颜色 4 3 2 11" xfId="6863"/>
    <cellStyle name="60% - 强调文字颜色 2 3 2" xfId="6864"/>
    <cellStyle name="60% - 强调文字颜色 2 3 2 10" xfId="6865"/>
    <cellStyle name="60% - 强调文字颜色 2 3 2 10 2" xfId="6866"/>
    <cellStyle name="60% - 强调文字颜色 2 3 2 11" xfId="6867"/>
    <cellStyle name="60% - 强调文字颜色 2 3 2 11 2" xfId="6868"/>
    <cellStyle name="60% - 强调文字颜色 2 3 2 12" xfId="6869"/>
    <cellStyle name="60% - 强调文字颜色 2 3 2 12 2" xfId="6870"/>
    <cellStyle name="60% - 强调文字颜色 2 3 2 13" xfId="6871"/>
    <cellStyle name="常规 14 7 15" xfId="6872"/>
    <cellStyle name="60% - 强调文字颜色 2 3 2 13 2" xfId="6873"/>
    <cellStyle name="60% - 强调文字颜色 2 3 2 14" xfId="6874"/>
    <cellStyle name="常规 9 9 14" xfId="6875"/>
    <cellStyle name="60% - 强调文字颜色 2 3 2 14 2" xfId="6876"/>
    <cellStyle name="60% - 强调文字颜色 2 3 2 20" xfId="6877"/>
    <cellStyle name="60% - 强调文字颜色 2 3 2 15" xfId="6878"/>
    <cellStyle name="60% - 强调文字颜色 2 3 2 20 2" xfId="6879"/>
    <cellStyle name="60% - 强调文字颜色 2 3 2 15 2" xfId="6880"/>
    <cellStyle name="60% - 强调文字颜色 2 3 2 21" xfId="6881"/>
    <cellStyle name="60% - 强调文字颜色 2 3 2 16" xfId="6882"/>
    <cellStyle name="60% - 强调文字颜色 2 3 2 16 2" xfId="6883"/>
    <cellStyle name="60% - 强调文字颜色 2 3 2 17" xfId="6884"/>
    <cellStyle name="60% - 强调文字颜色 2 3 2 18" xfId="6885"/>
    <cellStyle name="常规 14 8 15" xfId="6886"/>
    <cellStyle name="60% - 强调文字颜色 2 3 2 18 2" xfId="6887"/>
    <cellStyle name="60% - 强调文字颜色 2 3 2 19" xfId="6888"/>
    <cellStyle name="标题 2 3 2_庄墓预算（定稿）2改" xfId="6889"/>
    <cellStyle name="60% - 强调文字颜色 2 3 2 19 2" xfId="6890"/>
    <cellStyle name="60% - 强调文字颜色 2 3 2 2" xfId="6891"/>
    <cellStyle name="60% - 强调文字颜色 2 3 2 2 10" xfId="6892"/>
    <cellStyle name="60% - 强调文字颜色 2 3 2 2 10 2" xfId="6893"/>
    <cellStyle name="60% - 强调文字颜色 2 3 2 2 11" xfId="6894"/>
    <cellStyle name="60% - 强调文字颜色 2 3 2 2 11 2" xfId="6895"/>
    <cellStyle name="60% - 强调文字颜色 2 3 2 2 12" xfId="6896"/>
    <cellStyle name="60% - 强调文字颜色 2 3 2 2 12 2" xfId="6897"/>
    <cellStyle name="60% - 强调文字颜色 2 3 2 2 13" xfId="6898"/>
    <cellStyle name="检查单元格 3 2_庄墓预算（定稿）2改" xfId="6899"/>
    <cellStyle name="60% - 强调文字颜色 2 3 2 2 13 2" xfId="6900"/>
    <cellStyle name="60% - 强调文字颜色 2 3 2 2 14" xfId="6901"/>
    <cellStyle name="60% - 强调文字颜色 2 3 2 2 14 2" xfId="6902"/>
    <cellStyle name="60% - 强调文字颜色 2 3 2 2 15" xfId="6903"/>
    <cellStyle name="百分比 8 2 13" xfId="6904"/>
    <cellStyle name="60% - 强调文字颜色 2 3 2 2 15 2" xfId="6905"/>
    <cellStyle name="60% - 强调文字颜色 2 3 2 2 16" xfId="6906"/>
    <cellStyle name="输入 4 26" xfId="6907"/>
    <cellStyle name="60% - 强调文字颜色 2 3 2 2 2" xfId="6908"/>
    <cellStyle name="60% - 强调文字颜色 2 3 2 2 2 2" xfId="6909"/>
    <cellStyle name="60% - 强调文字颜色 2 3 2 2 3" xfId="6910"/>
    <cellStyle name="60% - 强调文字颜色 2 3 2 2 3 2" xfId="6911"/>
    <cellStyle name="60% - 强调文字颜色 2 3 2 2 4" xfId="6912"/>
    <cellStyle name="60% - 强调文字颜色 2 3 2 2 4 2" xfId="6913"/>
    <cellStyle name="60% - 强调文字颜色 2 3 2 2 5" xfId="6914"/>
    <cellStyle name="60% - 强调文字颜色 2 3 2 2 6" xfId="6915"/>
    <cellStyle name="60% - 强调文字颜色 2 3 2 2 6 2" xfId="6916"/>
    <cellStyle name="60% - 强调文字颜色 2 3 2 2 7" xfId="6917"/>
    <cellStyle name="60% - 强调文字颜色 2 3 2 2 7 2" xfId="6918"/>
    <cellStyle name="输入 13 2" xfId="6919"/>
    <cellStyle name="60% - 强调文字颜色 2 3 2 2 8" xfId="6920"/>
    <cellStyle name="60% - 强调文字颜色 2 3 2 2 8 2" xfId="6921"/>
    <cellStyle name="输入 13 3" xfId="6922"/>
    <cellStyle name="60% - 强调文字颜色 2 3 2 2 9" xfId="6923"/>
    <cellStyle name="60% - 强调文字颜色 2 3 2 2 9 2" xfId="6924"/>
    <cellStyle name="60% - 强调文字颜色 2 3 2 3" xfId="6925"/>
    <cellStyle name="60% - 强调文字颜色 2 3 2 3 2" xfId="6926"/>
    <cellStyle name="60% - 强调文字颜色 2 3 2 4" xfId="6927"/>
    <cellStyle name="60% - 强调文字颜色 2 3 2 4 2" xfId="6928"/>
    <cellStyle name="60% - 强调文字颜色 2 3 2 5" xfId="6929"/>
    <cellStyle name="60% - 强调文字颜色 2 3 2 5 2" xfId="6930"/>
    <cellStyle name="60% - 强调文字颜色 2 3 2 6" xfId="6931"/>
    <cellStyle name="60% - 强调文字颜色 2 3 2 6 2" xfId="6932"/>
    <cellStyle name="60% - 强调文字颜色 2 3 2 7" xfId="6933"/>
    <cellStyle name="警告文本 2 2 2 8" xfId="6934"/>
    <cellStyle name="60% - 强调文字颜色 2 3 2 7 2" xfId="6935"/>
    <cellStyle name="60% - 强调文字颜色 2 3 2 8" xfId="6936"/>
    <cellStyle name="60% - 强调文字颜色 2 3 2 8 2" xfId="6937"/>
    <cellStyle name="60% - 强调文字颜色 2 3 2 9" xfId="6938"/>
    <cellStyle name="强调文字颜色 6 5 2 10" xfId="6939"/>
    <cellStyle name="60% - 强调文字颜色 2 3 2 9 2" xfId="6940"/>
    <cellStyle name="输出 2 2 2 15" xfId="6941"/>
    <cellStyle name="强调文字颜色 4 3 2 12" xfId="6942"/>
    <cellStyle name="60% - 强调文字颜色 2 3 3" xfId="6943"/>
    <cellStyle name="60% - 强调文字颜色 2 3 3 10" xfId="6944"/>
    <cellStyle name="60% - 强调文字颜色 2 3 3 10 2" xfId="6945"/>
    <cellStyle name="60% - 强调文字颜色 6 3 2 2 10" xfId="6946"/>
    <cellStyle name="60% - 强调文字颜色 2 3 3 11" xfId="6947"/>
    <cellStyle name="60% - 强调文字颜色 6 3 2 2 10 2" xfId="6948"/>
    <cellStyle name="60% - 强调文字颜色 2 3 3 11 2" xfId="6949"/>
    <cellStyle name="标题 3 2 3 3 2" xfId="6950"/>
    <cellStyle name="60% - 强调文字颜色 6 3 2 2 11" xfId="6951"/>
    <cellStyle name="60% - 强调文字颜色 2 3 3 12" xfId="6952"/>
    <cellStyle name="60% - 强调文字颜色 6 3 2 2 11 2" xfId="6953"/>
    <cellStyle name="60% - 强调文字颜色 2 3 3 12 2" xfId="6954"/>
    <cellStyle name="60% - 强调文字颜色 6 3 2 2 12" xfId="6955"/>
    <cellStyle name="60% - 强调文字颜色 2 3 3 13" xfId="6956"/>
    <cellStyle name="常规 20 7 15" xfId="6957"/>
    <cellStyle name="60% - 强调文字颜色 6 3 2 2 12 2" xfId="6958"/>
    <cellStyle name="60% - 强调文字颜色 2 3 3 13 2" xfId="6959"/>
    <cellStyle name="60% - 强调文字颜色 6 3 2 2 13" xfId="6960"/>
    <cellStyle name="60% - 强调文字颜色 2 3 3 14" xfId="6961"/>
    <cellStyle name="60% - 强调文字颜色 6 3 2 2 13 2" xfId="6962"/>
    <cellStyle name="60% - 强调文字颜色 2 3 3 14 2" xfId="6963"/>
    <cellStyle name="60% - 强调文字颜色 6 3 2 2 14" xfId="6964"/>
    <cellStyle name="60% - 强调文字颜色 2 3 3 20" xfId="6965"/>
    <cellStyle name="60% - 强调文字颜色 2 3 3 15" xfId="6966"/>
    <cellStyle name="60% - 强调文字颜色 6 3 2 2 14 2" xfId="6967"/>
    <cellStyle name="60% - 强调文字颜色 2 3 3 15 2" xfId="6968"/>
    <cellStyle name="60% - 强调文字颜色 6 3 2 2 15" xfId="6969"/>
    <cellStyle name="60% - 强调文字颜色 2 3 3 16" xfId="6970"/>
    <cellStyle name="60% - 强调文字颜色 6 3 2 2 15 2" xfId="6971"/>
    <cellStyle name="60% - 强调文字颜色 2 3 3 16 2" xfId="6972"/>
    <cellStyle name="常规 6 2 2 10 2" xfId="6973"/>
    <cellStyle name="60% - 强调文字颜色 6 3 2 2 16" xfId="6974"/>
    <cellStyle name="60% - 强调文字颜色 2 3 3 17" xfId="6975"/>
    <cellStyle name="60% - 强调文字颜色 2 3 3 17 2" xfId="6976"/>
    <cellStyle name="常规 6 2 2 10 3" xfId="6977"/>
    <cellStyle name="差 12 10" xfId="6978"/>
    <cellStyle name="60% - 强调文字颜色 2 3 3 18" xfId="6979"/>
    <cellStyle name="常规 20 8 15" xfId="6980"/>
    <cellStyle name="60% - 强调文字颜色 2 3 3 18 2" xfId="6981"/>
    <cellStyle name="常规 6 2 2 10 4" xfId="6982"/>
    <cellStyle name="差 12 11" xfId="6983"/>
    <cellStyle name="60% - 强调文字颜色 2 3 3 19" xfId="6984"/>
    <cellStyle name="常规 30 10 10" xfId="6985"/>
    <cellStyle name="60% - 强调文字颜色 2 3 3 19 2" xfId="6986"/>
    <cellStyle name="常规 3 7 14" xfId="6987"/>
    <cellStyle name="60% - 强调文字颜色 4 2 4" xfId="6988"/>
    <cellStyle name="60% - 强调文字颜色 2 3 3 2" xfId="6989"/>
    <cellStyle name="60% - 强调文字颜色 4 2 4 2" xfId="6990"/>
    <cellStyle name="60% - 强调文字颜色 2 3 3 2 2" xfId="6991"/>
    <cellStyle name="常规 3 7 15" xfId="6992"/>
    <cellStyle name="60% - 强调文字颜色 4 2 5" xfId="6993"/>
    <cellStyle name="60% - 强调文字颜色 2 3 3 3" xfId="6994"/>
    <cellStyle name="60% - 强调文字颜色 4 2 5 2" xfId="6995"/>
    <cellStyle name="60% - 强调文字颜色 2 3 3 3 2" xfId="6996"/>
    <cellStyle name="60% - 强调文字颜色 4 2 6" xfId="6997"/>
    <cellStyle name="60% - 强调文字颜色 2 3 3 4" xfId="6998"/>
    <cellStyle name="60% - 强调文字颜色 4 2 7" xfId="6999"/>
    <cellStyle name="60% - 强调文字颜色 2 3 3 5" xfId="7000"/>
    <cellStyle name="千位分隔 10 2 7" xfId="7001"/>
    <cellStyle name="60% - 强调文字颜色 4 2 7 2" xfId="7002"/>
    <cellStyle name="60% - 强调文字颜色 2 3 3 5 2" xfId="7003"/>
    <cellStyle name="60% - 强调文字颜色 4 2 8" xfId="7004"/>
    <cellStyle name="60% - 强调文字颜色 2 3 3 6" xfId="7005"/>
    <cellStyle name="60% - 强调文字颜色 4 2 8 2" xfId="7006"/>
    <cellStyle name="60% - 强调文字颜色 2 3 3 6 2" xfId="7007"/>
    <cellStyle name="标题 3 2 3 10" xfId="7008"/>
    <cellStyle name="60% - 强调文字颜色 4 2 9" xfId="7009"/>
    <cellStyle name="60% - 强调文字颜色 2 3 3 7" xfId="7010"/>
    <cellStyle name="标题 3 2 3 10 2" xfId="7011"/>
    <cellStyle name="60% - 强调文字颜色 4 2 9 2" xfId="7012"/>
    <cellStyle name="60% - 强调文字颜色 2 3 3 7 2" xfId="7013"/>
    <cellStyle name="标题 3 2 3 11" xfId="7014"/>
    <cellStyle name="60% - 强调文字颜色 2 3 3 8" xfId="7015"/>
    <cellStyle name="标题 3 2 3 11 2" xfId="7016"/>
    <cellStyle name="60% - 强调文字颜色 2 3 3 8 2" xfId="7017"/>
    <cellStyle name="标题 3 2 3 12" xfId="7018"/>
    <cellStyle name="60% - 强调文字颜色 2 3 3 9" xfId="7019"/>
    <cellStyle name="标题 3 2 3 12 2" xfId="7020"/>
    <cellStyle name="60% - 强调文字颜色 2 3 3 9 2" xfId="7021"/>
    <cellStyle name="强调文字颜色 4 3 2 13" xfId="7022"/>
    <cellStyle name="60% - 强调文字颜色 2 3 4" xfId="7023"/>
    <cellStyle name="60% - 强调文字颜色 5 2 2 2 13" xfId="7024"/>
    <cellStyle name="60% - 强调文字颜色 4 3 4" xfId="7025"/>
    <cellStyle name="60% - 强调文字颜色 2 3 4 2" xfId="7026"/>
    <cellStyle name="60% - 强调文字颜色 5 2 2 2 13 2" xfId="7027"/>
    <cellStyle name="60% - 强调文字颜色 4 3 4 2" xfId="7028"/>
    <cellStyle name="60% - 强调文字颜色 2 3 4 2 2" xfId="7029"/>
    <cellStyle name="60% - 强调文字颜色 5 2 2 2 14" xfId="7030"/>
    <cellStyle name="60% - 强调文字颜色 4 3 5" xfId="7031"/>
    <cellStyle name="60% - 强调文字颜色 2 3 4 3" xfId="7032"/>
    <cellStyle name="标题 5 2 2 7" xfId="7033"/>
    <cellStyle name="60% - 强调文字颜色 5 2 2 2 14 2" xfId="7034"/>
    <cellStyle name="60% - 强调文字颜色 4 3 5 2" xfId="7035"/>
    <cellStyle name="60% - 强调文字颜色 2 3 4 3 2" xfId="7036"/>
    <cellStyle name="60% - 强调文字颜色 5 2 2 2 15" xfId="7037"/>
    <cellStyle name="60% - 强调文字颜色 4 3 6" xfId="7038"/>
    <cellStyle name="60% - 强调文字颜色 2 3 4 4" xfId="7039"/>
    <cellStyle name="强调文字颜色 4 3 2 14" xfId="7040"/>
    <cellStyle name="60% - 强调文字颜色 2 3 5" xfId="7041"/>
    <cellStyle name="千位分隔 13 16" xfId="7042"/>
    <cellStyle name="标题 3 2 2 7" xfId="7043"/>
    <cellStyle name="60% - 强调文字颜色 4 4 4" xfId="7044"/>
    <cellStyle name="60% - 强调文字颜色 2 3 5 2" xfId="7045"/>
    <cellStyle name="强调文字颜色 4 3 2 20" xfId="7046"/>
    <cellStyle name="强调文字颜色 4 3 2 15" xfId="7047"/>
    <cellStyle name="60% - 强调文字颜色 2 3 6" xfId="7048"/>
    <cellStyle name="标题 3 2 3 7" xfId="7049"/>
    <cellStyle name="60% - 强调文字颜色 2 3 6 2" xfId="7050"/>
    <cellStyle name="强调文字颜色 4 3 2 16" xfId="7051"/>
    <cellStyle name="60% - 强调文字颜色 2 3 7" xfId="7052"/>
    <cellStyle name="60% - 强调文字颜色 2 3 7 2" xfId="7053"/>
    <cellStyle name="强调文字颜色 4 3 2 17" xfId="7054"/>
    <cellStyle name="60% - 强调文字颜色 2 3 8" xfId="7055"/>
    <cellStyle name="强调文字颜色 3 2 2 2 11" xfId="7056"/>
    <cellStyle name="常规 3 8 14" xfId="7057"/>
    <cellStyle name="60% - 强调文字颜色 2 3 8 2" xfId="7058"/>
    <cellStyle name="强调文字颜色 4 3 2 18" xfId="7059"/>
    <cellStyle name="60% - 强调文字颜色 2 3 9" xfId="7060"/>
    <cellStyle name="60% - 强调文字颜色 2 3 9 2" xfId="7061"/>
    <cellStyle name="60% - 强调文字颜色 2 4" xfId="7062"/>
    <cellStyle name="60% - 强调文字颜色 2 4 10" xfId="7063"/>
    <cellStyle name="60% - 强调文字颜色 2 4 10 2" xfId="7064"/>
    <cellStyle name="60% - 强调文字颜色 2 4 11" xfId="7065"/>
    <cellStyle name="常规 7 3 10 4" xfId="7066"/>
    <cellStyle name="60% - 强调文字颜色 2 4 11 2" xfId="7067"/>
    <cellStyle name="60% - 强调文字颜色 2 4 12" xfId="7068"/>
    <cellStyle name="60% - 强调文字颜色 5 3 12" xfId="7069"/>
    <cellStyle name="60% - 强调文字颜色 2 4 12 2" xfId="7070"/>
    <cellStyle name="60% - 强调文字颜色 2 4 13" xfId="7071"/>
    <cellStyle name="60% - 强调文字颜色 2 4 13 2" xfId="7072"/>
    <cellStyle name="60% - 强调文字颜色 2 4 14 2" xfId="7073"/>
    <cellStyle name="60% - 强调文字颜色 2 4 15" xfId="7074"/>
    <cellStyle name="60% - 强调文字颜色 2 4 15 2" xfId="7075"/>
    <cellStyle name="60% - 强调文字颜色 2 4 16" xfId="7076"/>
    <cellStyle name="60% - 强调文字颜色 2 4 2" xfId="7077"/>
    <cellStyle name="60% - 强调文字颜色 2 4 2 2" xfId="7078"/>
    <cellStyle name="60% - 强调文字颜色 2 4 3" xfId="7079"/>
    <cellStyle name="60% - 强调文字颜色 5 2 4" xfId="7080"/>
    <cellStyle name="60% - 强调文字颜色 2 4 3 2" xfId="7081"/>
    <cellStyle name="60% - 强调文字颜色 2 4 4" xfId="7082"/>
    <cellStyle name="60% - 强调文字颜色 5 3 4" xfId="7083"/>
    <cellStyle name="60% - 强调文字颜色 2 4 4 2" xfId="7084"/>
    <cellStyle name="60% - 强调文字颜色 2 4 5" xfId="7085"/>
    <cellStyle name="千位分隔 18 16" xfId="7086"/>
    <cellStyle name="标题 3 3 2 7" xfId="7087"/>
    <cellStyle name="60% - 强调文字颜色 5 4 4" xfId="7088"/>
    <cellStyle name="60% - 强调文字颜色 2 4 5 2" xfId="7089"/>
    <cellStyle name="60% - 强调文字颜色 2 4 6" xfId="7090"/>
    <cellStyle name="标题 3 3 3 7" xfId="7091"/>
    <cellStyle name="60% - 强调文字颜色 2 4 6 2" xfId="7092"/>
    <cellStyle name="60% - 强调文字颜色 2 4 7" xfId="7093"/>
    <cellStyle name="60% - 强调文字颜色 2 4 7 2" xfId="7094"/>
    <cellStyle name="60% - 强调文字颜色 2 4 8" xfId="7095"/>
    <cellStyle name="60% - 强调文字颜色 2 4 8 2" xfId="7096"/>
    <cellStyle name="60% - 强调文字颜色 2 4 9" xfId="7097"/>
    <cellStyle name="60% - 强调文字颜色 2 4 9 2" xfId="7098"/>
    <cellStyle name="60% - 强调文字颜色 2 5" xfId="7099"/>
    <cellStyle name="60% - 强调文字颜色 2 5 2" xfId="7100"/>
    <cellStyle name="60% - 强调文字颜色 2 5 3" xfId="7101"/>
    <cellStyle name="60% - 强调文字颜色 2 6" xfId="7102"/>
    <cellStyle name="60% - 强调文字颜色 2 7" xfId="7103"/>
    <cellStyle name="60% - 强调文字颜色 2 8" xfId="7104"/>
    <cellStyle name="60% - 强调文字颜色 2 9" xfId="7105"/>
    <cellStyle name="60% - 强调文字颜色 2 9 2" xfId="7106"/>
    <cellStyle name="注释 5 2 4" xfId="7107"/>
    <cellStyle name="60% - 强调文字颜色 3 10" xfId="7108"/>
    <cellStyle name="强调文字颜色 1 2 3 20 6" xfId="7109"/>
    <cellStyle name="60% - 强调文字颜色 3 10 2" xfId="7110"/>
    <cellStyle name="注释 5 2 5" xfId="7111"/>
    <cellStyle name="60% - 强调文字颜色 3 11" xfId="7112"/>
    <cellStyle name="60% - 强调文字颜色 3 11 2" xfId="7113"/>
    <cellStyle name="注释 5 2 6" xfId="7114"/>
    <cellStyle name="60% - 强调文字颜色 3 12" xfId="7115"/>
    <cellStyle name="60% - 强调文字颜色 3 12 2" xfId="7116"/>
    <cellStyle name="注释 5 2 7" xfId="7117"/>
    <cellStyle name="60% - 强调文字颜色 3 13" xfId="7118"/>
    <cellStyle name="标题 4 3 13" xfId="7119"/>
    <cellStyle name="60% - 强调文字颜色 3 13 2" xfId="7120"/>
    <cellStyle name="注释 5 2 8" xfId="7121"/>
    <cellStyle name="60% - 强调文字颜色 3 14" xfId="7122"/>
    <cellStyle name="注释 5 2 9" xfId="7123"/>
    <cellStyle name="60% - 强调文字颜色 3 15" xfId="7124"/>
    <cellStyle name="60% - 强调文字颜色 3 2" xfId="7125"/>
    <cellStyle name="常规 2 13 9" xfId="7126"/>
    <cellStyle name="60% - 强调文字颜色 3 2 10" xfId="7127"/>
    <cellStyle name="适中 3 3 4" xfId="7128"/>
    <cellStyle name="60% - 强调文字颜色 3 2 10 2" xfId="7129"/>
    <cellStyle name="60% - 强调文字颜色 3 2 11" xfId="7130"/>
    <cellStyle name="60% - 强调文字颜色 3 2 11 2" xfId="7131"/>
    <cellStyle name="60% - 强调文字颜色 3 2 12" xfId="7132"/>
    <cellStyle name="60% - 强调文字颜色 3 2 12 2" xfId="7133"/>
    <cellStyle name="60% - 强调文字颜色 3 2 13 2" xfId="7134"/>
    <cellStyle name="60% - 强调文字颜色 3 2 14" xfId="7135"/>
    <cellStyle name="60% - 强调文字颜色 3 2 14 2" xfId="7136"/>
    <cellStyle name="60% - 强调文字颜色 3 2 15" xfId="7137"/>
    <cellStyle name="60% - 强调文字颜色 3 2 16" xfId="7138"/>
    <cellStyle name="常规 3 2 12" xfId="7139"/>
    <cellStyle name="60% - 强调文字颜色 3 2 2" xfId="7140"/>
    <cellStyle name="常规 6 12 8" xfId="7141"/>
    <cellStyle name="60% - 强调文字颜色 3 2 2 10" xfId="7142"/>
    <cellStyle name="60% - 强调文字颜色 3 2 2 10 2" xfId="7143"/>
    <cellStyle name="60% - 强调文字颜色 3 2 2 11 2" xfId="7144"/>
    <cellStyle name="常规 6 4 10" xfId="7145"/>
    <cellStyle name="60% - 强调文字颜色 3 2 2 12" xfId="7146"/>
    <cellStyle name="常规 6 4 10 2" xfId="7147"/>
    <cellStyle name="60% - 强调文字颜色 3 2 2 12 2" xfId="7148"/>
    <cellStyle name="常规 6 4 11" xfId="7149"/>
    <cellStyle name="60% - 强调文字颜色 3 2 2 13" xfId="7150"/>
    <cellStyle name="常规 7 2 2 7" xfId="7151"/>
    <cellStyle name="60% - 强调文字颜色 3 2 2 13 2" xfId="7152"/>
    <cellStyle name="常规 6 4 12" xfId="7153"/>
    <cellStyle name="60% - 强调文字颜色 3 2 2 14" xfId="7154"/>
    <cellStyle name="常规 7 2 3 7" xfId="7155"/>
    <cellStyle name="差 4 10" xfId="7156"/>
    <cellStyle name="60% - 强调文字颜色 3 2 2 14 2" xfId="7157"/>
    <cellStyle name="常规 6 4 13" xfId="7158"/>
    <cellStyle name="60% - 强调文字颜色 3 2 2 20" xfId="7159"/>
    <cellStyle name="60% - 强调文字颜色 3 2 2 15" xfId="7160"/>
    <cellStyle name="注释 3 15 5" xfId="7161"/>
    <cellStyle name="60% - 强调文字颜色 3 2 2 20 2" xfId="7162"/>
    <cellStyle name="60% - 强调文字颜色 3 2 2 15 2" xfId="7163"/>
    <cellStyle name="常规 6 4 14" xfId="7164"/>
    <cellStyle name="60% - 强调文字颜色 3 2 2 21" xfId="7165"/>
    <cellStyle name="60% - 强调文字颜色 3 2 2 16" xfId="7166"/>
    <cellStyle name="60% - 强调文字颜色 3 2 2 16 2" xfId="7167"/>
    <cellStyle name="常规 6 4 20" xfId="7168"/>
    <cellStyle name="常规 6 4 15" xfId="7169"/>
    <cellStyle name="60% - 强调文字颜色 3 2 2 17" xfId="7170"/>
    <cellStyle name="60% - 强调文字颜色 3 2 2 17 2" xfId="7171"/>
    <cellStyle name="常规 6 4 16" xfId="7172"/>
    <cellStyle name="60% - 强调文字颜色 3 2 2 18" xfId="7173"/>
    <cellStyle name="60% - 强调文字颜色 3 2 2 18 2" xfId="7174"/>
    <cellStyle name="常规 6 4 17" xfId="7175"/>
    <cellStyle name="60% - 强调文字颜色 3 2 2 19" xfId="7176"/>
    <cellStyle name="60% - 强调文字颜色 3 2 2 19 2" xfId="7177"/>
    <cellStyle name="60% - 强调文字颜色 3 2 2 2" xfId="7178"/>
    <cellStyle name="注释 3 2 13" xfId="7179"/>
    <cellStyle name="常规 9 4 2 8" xfId="7180"/>
    <cellStyle name="60% - 强调文字颜色 3 2 2 2 10" xfId="7181"/>
    <cellStyle name="60% - 强调文字颜色 3 2 2 2 10 2" xfId="7182"/>
    <cellStyle name="注释 3 2 14" xfId="7183"/>
    <cellStyle name="常规 9 4 2 9" xfId="7184"/>
    <cellStyle name="60% - 强调文字颜色 4 3 2 17 2" xfId="7185"/>
    <cellStyle name="60% - 强调文字颜色 3 2 2 2 11" xfId="7186"/>
    <cellStyle name="60% - 强调文字颜色 3 2 2 2 11 2" xfId="7187"/>
    <cellStyle name="注释 3 2 20" xfId="7188"/>
    <cellStyle name="注释 3 2 15" xfId="7189"/>
    <cellStyle name="常规 9 12 10" xfId="7190"/>
    <cellStyle name="60% - 强调文字颜色 3 2 2 2 12" xfId="7191"/>
    <cellStyle name="60% - 强调文字颜色 3 2 2 2 12 2" xfId="7192"/>
    <cellStyle name="60% - 强调文字颜色 3 2 2 2 2" xfId="7193"/>
    <cellStyle name="60% - 强调文字颜色 3 2 2 2 2 2" xfId="7194"/>
    <cellStyle name="汇总 3 3 10" xfId="7195"/>
    <cellStyle name="60% - 强调文字颜色 3 2 2 2 3" xfId="7196"/>
    <cellStyle name="60% - 强调文字颜色 3 2 2 2 3 2" xfId="7197"/>
    <cellStyle name="汇总 3 3 11" xfId="7198"/>
    <cellStyle name="60% - 强调文字颜色 3 2 2 2 4" xfId="7199"/>
    <cellStyle name="60% - 强调文字颜色 3 2 2 2 4 2" xfId="7200"/>
    <cellStyle name="汇总 3 3 12" xfId="7201"/>
    <cellStyle name="60% - 强调文字颜色 3 2 2 2 5" xfId="7202"/>
    <cellStyle name="60% - 强调文字颜色 3 2 2 2 5 2" xfId="7203"/>
    <cellStyle name="汇总 3 3 13" xfId="7204"/>
    <cellStyle name="60% - 强调文字颜色 3 2 2 2 6" xfId="7205"/>
    <cellStyle name="60% - 强调文字颜色 3 2 2 2 6 2" xfId="7206"/>
    <cellStyle name="汇总 3 3 14" xfId="7207"/>
    <cellStyle name="60% - 强调文字颜色 3 2 2 2 7" xfId="7208"/>
    <cellStyle name="60% - 强调文字颜色 3 2 2 2 7 2" xfId="7209"/>
    <cellStyle name="常规 3 4 2 17 3" xfId="7210"/>
    <cellStyle name="常规 2 3 2 2 12" xfId="7211"/>
    <cellStyle name="60% - 强调文字颜色 3 2 2 2 8 2" xfId="7212"/>
    <cellStyle name="汇总 3 3 16" xfId="7213"/>
    <cellStyle name="60% - 强调文字颜色 3 2 2 2 9" xfId="7214"/>
    <cellStyle name="60% - 强调文字颜色 3 2 2 2 9 2" xfId="7215"/>
    <cellStyle name="60% - 强调文字颜色 3 2 2 3" xfId="7216"/>
    <cellStyle name="60% - 强调文字颜色 3 2 2 3 2" xfId="7217"/>
    <cellStyle name="60% - 强调文字颜色 3 2 2 4" xfId="7218"/>
    <cellStyle name="60% - 强调文字颜色 3 2 2 4 2" xfId="7219"/>
    <cellStyle name="60% - 强调文字颜色 3 2 2 5" xfId="7220"/>
    <cellStyle name="标题 3 2 3" xfId="7221"/>
    <cellStyle name="60% - 强调文字颜色 3 2 2 5 2" xfId="7222"/>
    <cellStyle name="60% - 强调文字颜色 3 2 2 6" xfId="7223"/>
    <cellStyle name="千位分隔 8 10 9" xfId="7224"/>
    <cellStyle name="标题 3 3 3" xfId="7225"/>
    <cellStyle name="60% - 强调文字颜色 3 2 2 6 2" xfId="7226"/>
    <cellStyle name="60% - 强调文字颜色 3 2 2 7" xfId="7227"/>
    <cellStyle name="标题 3 4 3" xfId="7228"/>
    <cellStyle name="60% - 强调文字颜色 3 2 2 7 2" xfId="7229"/>
    <cellStyle name="60% - 强调文字颜色 3 2 2 8" xfId="7230"/>
    <cellStyle name="标题 3 5 3" xfId="7231"/>
    <cellStyle name="60% - 强调文字颜色 3 2 2 8 2" xfId="7232"/>
    <cellStyle name="60% - 强调文字颜色 3 2 2 9" xfId="7233"/>
    <cellStyle name="60% - 强调文字颜色 3 2 2 9 2" xfId="7234"/>
    <cellStyle name="60% - 强调文字颜色 3 2 2_庄墓预算（定稿）2改" xfId="7235"/>
    <cellStyle name="常规 3 2 13" xfId="7236"/>
    <cellStyle name="60% - 强调文字颜色 3 2 3" xfId="7237"/>
    <cellStyle name="60% - 强调文字颜色 3 2 3 10" xfId="7238"/>
    <cellStyle name="60% - 强调文字颜色 3 3 3 12 2" xfId="7239"/>
    <cellStyle name="60% - 强调文字颜色 3 2 3 11" xfId="7240"/>
    <cellStyle name="60% - 强调文字颜色 3 2 3 11 2" xfId="7241"/>
    <cellStyle name="常规 6 5 10" xfId="7242"/>
    <cellStyle name="60% - 强调文字颜色 3 2 3 12" xfId="7243"/>
    <cellStyle name="60% - 强调文字颜色 3 2 3 13" xfId="7244"/>
    <cellStyle name="60% - 强调文字颜色 3 2 3 13 2" xfId="7245"/>
    <cellStyle name="60% - 强调文字颜色 3 2 3 14 2" xfId="7246"/>
    <cellStyle name="60% - 强调文字颜色 3 2 3 20" xfId="7247"/>
    <cellStyle name="60% - 强调文字颜色 3 2 3 15" xfId="7248"/>
    <cellStyle name="60% - 强调文字颜色 3 2 3 15 2" xfId="7249"/>
    <cellStyle name="60% - 强调文字颜色 3 2 3 16" xfId="7250"/>
    <cellStyle name="注释 4 16 5" xfId="7251"/>
    <cellStyle name="60% - 强调文字颜色 3 2 3 16 2" xfId="7252"/>
    <cellStyle name="60% - 强调文字颜色 3 2 3 17" xfId="7253"/>
    <cellStyle name="标题 4 4 16 10" xfId="7254"/>
    <cellStyle name="60% - 强调文字颜色 3 2 3 17 2" xfId="7255"/>
    <cellStyle name="60% - 强调文字颜色 3 2 3 18" xfId="7256"/>
    <cellStyle name="60% - 强调文字颜色 3 2 3 18 2" xfId="7257"/>
    <cellStyle name="60% - 强调文字颜色 3 2 3 19" xfId="7258"/>
    <cellStyle name="60% - 强调文字颜色 3 2 3 19 2" xfId="7259"/>
    <cellStyle name="60% - 强调文字颜色 3 2 3 2" xfId="7260"/>
    <cellStyle name="60% - 强调文字颜色 3 2 3 2 2" xfId="7261"/>
    <cellStyle name="60% - 强调文字颜色 3 2 3 3" xfId="7262"/>
    <cellStyle name="60% - 强调文字颜色 3 2 3 3 2" xfId="7263"/>
    <cellStyle name="60% - 强调文字颜色 3 2 3 4" xfId="7264"/>
    <cellStyle name="60% - 强调文字颜色 3 2 3 4 2" xfId="7265"/>
    <cellStyle name="60% - 强调文字颜色 3 2 3 5" xfId="7266"/>
    <cellStyle name="标题 4 2 3" xfId="7267"/>
    <cellStyle name="60% - 强调文字颜色 3 2 3 5 2" xfId="7268"/>
    <cellStyle name="60% - 强调文字颜色 3 2 3 6" xfId="7269"/>
    <cellStyle name="标题 4 3 3" xfId="7270"/>
    <cellStyle name="60% - 强调文字颜色 3 2 3 6 2" xfId="7271"/>
    <cellStyle name="60% - 强调文字颜色 3 2 3 7" xfId="7272"/>
    <cellStyle name="标题 4 4 3" xfId="7273"/>
    <cellStyle name="60% - 强调文字颜色 3 2 3 7 2" xfId="7274"/>
    <cellStyle name="60% - 强调文字颜色 3 2 3 8" xfId="7275"/>
    <cellStyle name="标题 4 5 3" xfId="7276"/>
    <cellStyle name="60% - 强调文字颜色 3 2 3 8 2" xfId="7277"/>
    <cellStyle name="60% - 强调文字颜色 3 2 3 9" xfId="7278"/>
    <cellStyle name="60% - 强调文字颜色 3 2 3 9 2" xfId="7279"/>
    <cellStyle name="60% - 强调文字颜色 3 3" xfId="7280"/>
    <cellStyle name="60% - 强调文字颜色 3 3 10" xfId="7281"/>
    <cellStyle name="常规 20" xfId="7282"/>
    <cellStyle name="常规 15" xfId="7283"/>
    <cellStyle name="60% - 强调文字颜色 3 3 10 2" xfId="7284"/>
    <cellStyle name="60% - 强调文字颜色 3 3 11" xfId="7285"/>
    <cellStyle name="常规 70" xfId="7286"/>
    <cellStyle name="常规 65" xfId="7287"/>
    <cellStyle name="60% - 强调文字颜色 3 3 11 2" xfId="7288"/>
    <cellStyle name="60% - 强调文字颜色 3 3 12 2" xfId="7289"/>
    <cellStyle name="60% - 强调文字颜色 3 3 13" xfId="7290"/>
    <cellStyle name="60% - 强调文字颜色 3 3 13 2" xfId="7291"/>
    <cellStyle name="60% - 强调文字颜色 3 3 14" xfId="7292"/>
    <cellStyle name="60% - 强调文字颜色 3 3 14 2" xfId="7293"/>
    <cellStyle name="60% - 强调文字颜色 3 3 15" xfId="7294"/>
    <cellStyle name="60% - 强调文字颜色 3 3 16" xfId="7295"/>
    <cellStyle name="60% - 强调文字颜色 3 3 2" xfId="7296"/>
    <cellStyle name="常规 7 4 20" xfId="7297"/>
    <cellStyle name="常规 7 4 15" xfId="7298"/>
    <cellStyle name="60% - 强调文字颜色 3 3 2 17" xfId="7299"/>
    <cellStyle name="常规 7 4 16" xfId="7300"/>
    <cellStyle name="60% - 强调文字颜色 3 3 2 18" xfId="7301"/>
    <cellStyle name="百分比 5 2 9" xfId="7302"/>
    <cellStyle name="60% - 强调文字颜色 6 4 10" xfId="7303"/>
    <cellStyle name="60% - 强调文字颜色 3 3 2 18 2" xfId="7304"/>
    <cellStyle name="常规 7 4 17" xfId="7305"/>
    <cellStyle name="60% - 强调文字颜色 3 3 2 19" xfId="7306"/>
    <cellStyle name="60% - 强调文字颜色 3 3 2 19 2" xfId="7307"/>
    <cellStyle name="标题 4 3 2 21" xfId="7308"/>
    <cellStyle name="标题 4 3 2 16" xfId="7309"/>
    <cellStyle name="60% - 强调文字颜色 3 3 2 2" xfId="7310"/>
    <cellStyle name="强调文字颜色 4 2 2 3" xfId="7311"/>
    <cellStyle name="常规 5 3 17" xfId="7312"/>
    <cellStyle name="60% - 强调文字颜色 3 3 2 2 10" xfId="7313"/>
    <cellStyle name="标题 1 2 4" xfId="7314"/>
    <cellStyle name="60% - 强调文字颜色 3 3 2 2 10 2" xfId="7315"/>
    <cellStyle name="强调文字颜色 4 2 2 4" xfId="7316"/>
    <cellStyle name="常规 5 3 18" xfId="7317"/>
    <cellStyle name="百分比 13 2 5 2" xfId="7318"/>
    <cellStyle name="60% - 强调文字颜色 3 3 2 2 11" xfId="7319"/>
    <cellStyle name="标题 1 3 4" xfId="7320"/>
    <cellStyle name="60% - 强调文字颜色 3 3 2 2 11 2" xfId="7321"/>
    <cellStyle name="强调文字颜色 4 2 2 5" xfId="7322"/>
    <cellStyle name="常规 5 3 19" xfId="7323"/>
    <cellStyle name="60% - 强调文字颜色 3 3 2 2 12" xfId="7324"/>
    <cellStyle name="适中 2 3 20 6" xfId="7325"/>
    <cellStyle name="常规 4 22" xfId="7326"/>
    <cellStyle name="常规 4 17" xfId="7327"/>
    <cellStyle name="标题 1 4 4" xfId="7328"/>
    <cellStyle name="60% - 强调文字颜色 3 3 2 2 12 2" xfId="7329"/>
    <cellStyle name="标题 4 3 2 16 2" xfId="7330"/>
    <cellStyle name="60% - 强调文字颜色 3 3 2 2 2" xfId="7331"/>
    <cellStyle name="常规 2 5" xfId="7332"/>
    <cellStyle name="60% - 强调文字颜色 3 3 2 2 2 2" xfId="7333"/>
    <cellStyle name="60% - 强调文字颜色 3 3 2 2 3" xfId="7334"/>
    <cellStyle name="常规 3 5" xfId="7335"/>
    <cellStyle name="60% - 强调文字颜色 3 3 2 2 3 2" xfId="7336"/>
    <cellStyle name="60% - 强调文字颜色 3 3 2 2 4" xfId="7337"/>
    <cellStyle name="强调文字颜色 4 2 2 22" xfId="7338"/>
    <cellStyle name="强调文字颜色 4 2 2 17" xfId="7339"/>
    <cellStyle name="常规 4 5" xfId="7340"/>
    <cellStyle name="60% - 强调文字颜色 3 3 2 2 4 2" xfId="7341"/>
    <cellStyle name="60% - 强调文字颜色 3 3 2 2 5" xfId="7342"/>
    <cellStyle name="常规 5 5" xfId="7343"/>
    <cellStyle name="常规 12 11 10" xfId="7344"/>
    <cellStyle name="60% - 强调文字颜色 3 3 2 2 5 2" xfId="7345"/>
    <cellStyle name="60% - 强调文字颜色 3 3 2 2 6" xfId="7346"/>
    <cellStyle name="常规 6 5" xfId="7347"/>
    <cellStyle name="60% - 强调文字颜色 3 3 2 2 6 2" xfId="7348"/>
    <cellStyle name="60% - 强调文字颜色 3 3 2 2 7" xfId="7349"/>
    <cellStyle name="常规 7 5" xfId="7350"/>
    <cellStyle name="60% - 强调文字颜色 3 3 2 2 7 2" xfId="7351"/>
    <cellStyle name="60% - 强调文字颜色 3 3 2 2 8" xfId="7352"/>
    <cellStyle name="输入 2 2 2 12" xfId="7353"/>
    <cellStyle name="常规 8 5" xfId="7354"/>
    <cellStyle name="60% - 强调文字颜色 3 3 2 2 8 2" xfId="7355"/>
    <cellStyle name="60% - 强调文字颜色 3 3 2 2 9" xfId="7356"/>
    <cellStyle name="强调文字颜色 4 2 3 22" xfId="7357"/>
    <cellStyle name="强调文字颜色 4 2 3 17" xfId="7358"/>
    <cellStyle name="常规 9 5" xfId="7359"/>
    <cellStyle name="60% - 强调文字颜色 3 3 2 2 9 2" xfId="7360"/>
    <cellStyle name="标题 4 3 2 17" xfId="7361"/>
    <cellStyle name="60% - 强调文字颜色 3 3 2 3" xfId="7362"/>
    <cellStyle name="标题 4 3 2 17 2" xfId="7363"/>
    <cellStyle name="标题 3 2 2 2 11" xfId="7364"/>
    <cellStyle name="60% - 强调文字颜色 3 3 2 3 2" xfId="7365"/>
    <cellStyle name="标题 4 3 2 18" xfId="7366"/>
    <cellStyle name="60% - 强调文字颜色 3 3 2 4" xfId="7367"/>
    <cellStyle name="检查单元格 3 2 18" xfId="7368"/>
    <cellStyle name="标题 4 3 2 18 2" xfId="7369"/>
    <cellStyle name="60% - 强调文字颜色 3 3 2 4 2" xfId="7370"/>
    <cellStyle name="标题 4 3 2 19" xfId="7371"/>
    <cellStyle name="60% - 强调文字颜色 3 3 2 5" xfId="7372"/>
    <cellStyle name="标题 4 3 2 19 2" xfId="7373"/>
    <cellStyle name="60% - 强调文字颜色 3 3 2 5 2" xfId="7374"/>
    <cellStyle name="60% - 强调文字颜色 3 3 2 6" xfId="7375"/>
    <cellStyle name="60% - 强调文字颜色 3 3 2 6 2" xfId="7376"/>
    <cellStyle name="60% - 强调文字颜色 3 3 2 7" xfId="7377"/>
    <cellStyle name="60% - 强调文字颜色 3 3 2 7 2" xfId="7378"/>
    <cellStyle name="60% - 强调文字颜色 3 3 2 8" xfId="7379"/>
    <cellStyle name="60% - 强调文字颜色 3 3 2 8 2" xfId="7380"/>
    <cellStyle name="60% - 强调文字颜色 3 3 2 9" xfId="7381"/>
    <cellStyle name="检查单元格 3 3 18" xfId="7382"/>
    <cellStyle name="60% - 强调文字颜色 3 3 2 9 2" xfId="7383"/>
    <cellStyle name="60% - 强调文字颜色 3 3 2_庄墓预算（定稿）2改" xfId="7384"/>
    <cellStyle name="60% - 强调文字颜色 3 3 3" xfId="7385"/>
    <cellStyle name="强调文字颜色 4 2 15 11" xfId="7386"/>
    <cellStyle name="60% - 强调文字颜色 3 3 3 10" xfId="7387"/>
    <cellStyle name="60% - 强调文字颜色 3 3 3 10 2" xfId="7388"/>
    <cellStyle name="60% - 强调文字颜色 3 3 3 11" xfId="7389"/>
    <cellStyle name="常规 11 3 10" xfId="7390"/>
    <cellStyle name="60% - 强调文字颜色 3 3 3 11 2" xfId="7391"/>
    <cellStyle name="常规 7 5 10" xfId="7392"/>
    <cellStyle name="60% - 强调文字颜色 3 3 3 12" xfId="7393"/>
    <cellStyle name="强调文字颜色 2 5 2" xfId="7394"/>
    <cellStyle name="60% - 强调文字颜色 3 3 3 13" xfId="7395"/>
    <cellStyle name="强调文字颜色 2 5 2 2" xfId="7396"/>
    <cellStyle name="60% - 强调文字颜色 3 3 3 13 2" xfId="7397"/>
    <cellStyle name="强调文字颜色 2 5 3" xfId="7398"/>
    <cellStyle name="60% - 强调文字颜色 3 3 3 14" xfId="7399"/>
    <cellStyle name="60% - 强调文字颜色 3 3 3 14 2" xfId="7400"/>
    <cellStyle name="60% - 强调文字颜色 3 3 3 20" xfId="7401"/>
    <cellStyle name="60% - 强调文字颜色 3 3 3 15" xfId="7402"/>
    <cellStyle name="60% - 强调文字颜色 3 3 3 15 2" xfId="7403"/>
    <cellStyle name="60% - 强调文字颜色 3 3 3 16" xfId="7404"/>
    <cellStyle name="常规 11 4 10" xfId="7405"/>
    <cellStyle name="60% - 强调文字颜色 4 2 2 2 4" xfId="7406"/>
    <cellStyle name="60% - 强调文字颜色 3 3 3 16 2" xfId="7407"/>
    <cellStyle name="60% - 强调文字颜色 3 3 3 17" xfId="7408"/>
    <cellStyle name="60% - 强调文字颜色 3 3 3 17 2" xfId="7409"/>
    <cellStyle name="60% - 强调文字颜色 3 3 3 18" xfId="7410"/>
    <cellStyle name="60% - 强调文字颜色 3 3 3 18 2" xfId="7411"/>
    <cellStyle name="60% - 强调文字颜色 3 3 3 19" xfId="7412"/>
    <cellStyle name="60% - 强调文字颜色 3 3 3 19 2" xfId="7413"/>
    <cellStyle name="常规 8 7 14" xfId="7414"/>
    <cellStyle name="60% - 强调文字颜色 3 3 3 2" xfId="7415"/>
    <cellStyle name="常规 8 7 15" xfId="7416"/>
    <cellStyle name="60% - 强调文字颜色 3 3 3 3" xfId="7417"/>
    <cellStyle name="60% - 强调文字颜色 3 3 3 3 2" xfId="7418"/>
    <cellStyle name="常规 8 7 16" xfId="7419"/>
    <cellStyle name="60% - 强调文字颜色 3 3 3 4" xfId="7420"/>
    <cellStyle name="60% - 强调文字颜色 3 3 3 4 2" xfId="7421"/>
    <cellStyle name="60% - 强调文字颜色 3 3 3 5" xfId="7422"/>
    <cellStyle name="60% - 强调文字颜色 3 3 3 5 2" xfId="7423"/>
    <cellStyle name="60% - 强调文字颜色 3 3 3 6" xfId="7424"/>
    <cellStyle name="60% - 强调文字颜色 3 3 3 6 2" xfId="7425"/>
    <cellStyle name="60% - 强调文字颜色 3 3 3 7" xfId="7426"/>
    <cellStyle name="60% - 强调文字颜色 3 3 3 8" xfId="7427"/>
    <cellStyle name="60% - 强调文字颜色 3 3 3 8 2" xfId="7428"/>
    <cellStyle name="60% - 强调文字颜色 3 3 3 9" xfId="7429"/>
    <cellStyle name="60% - 强调文字颜色 3 3 3 9 2" xfId="7430"/>
    <cellStyle name="60% - 强调文字颜色 3 3 4 2" xfId="7431"/>
    <cellStyle name="60% - 强调文字颜色 3 3 4 2 2" xfId="7432"/>
    <cellStyle name="60% - 强调文字颜色 3 3 4 3" xfId="7433"/>
    <cellStyle name="60% - 强调文字颜色 3 3 4 4" xfId="7434"/>
    <cellStyle name="60% - 强调文字颜色 3 3 5" xfId="7435"/>
    <cellStyle name="计算 2 3 23" xfId="7436"/>
    <cellStyle name="计算 2 3 18" xfId="7437"/>
    <cellStyle name="标题 4 2 2 7" xfId="7438"/>
    <cellStyle name="60% - 强调文字颜色 3 3 5 2" xfId="7439"/>
    <cellStyle name="千位分隔 4 10 2" xfId="7440"/>
    <cellStyle name="60% - 强调文字颜色 3 3 6" xfId="7441"/>
    <cellStyle name="标题 4 2 3 7" xfId="7442"/>
    <cellStyle name="60% - 强调文字颜色 3 3 6 2" xfId="7443"/>
    <cellStyle name="千位分隔 4 10 3" xfId="7444"/>
    <cellStyle name="60% - 强调文字颜色 3 3 7" xfId="7445"/>
    <cellStyle name="常规 13 6 15" xfId="7446"/>
    <cellStyle name="标题 4 3 3 16" xfId="7447"/>
    <cellStyle name="60% - 强调文字颜色 3 3 7 2" xfId="7448"/>
    <cellStyle name="千位分隔 4 10 4" xfId="7449"/>
    <cellStyle name="60% - 强调文字颜色 3 3 8" xfId="7450"/>
    <cellStyle name="常规 8 8 14" xfId="7451"/>
    <cellStyle name="60% - 强调文字颜色 3 3 8 2" xfId="7452"/>
    <cellStyle name="千位分隔 4 10 5" xfId="7453"/>
    <cellStyle name="60% - 强调文字颜色 3 3 9" xfId="7454"/>
    <cellStyle name="60% - 强调文字颜色 3 3 9 2" xfId="7455"/>
    <cellStyle name="60% - 强调文字颜色 3 4" xfId="7456"/>
    <cellStyle name="60% - 强调文字颜色 3 4 10" xfId="7457"/>
    <cellStyle name="60% - 强调文字颜色 3 4 10 2" xfId="7458"/>
    <cellStyle name="60% - 强调文字颜色 3 4 11" xfId="7459"/>
    <cellStyle name="常规 8 3 10 4" xfId="7460"/>
    <cellStyle name="60% - 强调文字颜色 3 4 11 2" xfId="7461"/>
    <cellStyle name="60% - 强调文字颜色 3 4 12" xfId="7462"/>
    <cellStyle name="常规 2 5 2 8" xfId="7463"/>
    <cellStyle name="60% - 强调文字颜色 3 4 12 2" xfId="7464"/>
    <cellStyle name="60% - 强调文字颜色 3 4 13 2" xfId="7465"/>
    <cellStyle name="60% - 强调文字颜色 3 4 14" xfId="7466"/>
    <cellStyle name="60% - 强调文字颜色 3 4 14 2" xfId="7467"/>
    <cellStyle name="60% - 强调文字颜色 3 4 15" xfId="7468"/>
    <cellStyle name="60% - 强调文字颜色 3 4 15 2" xfId="7469"/>
    <cellStyle name="60% - 强调文字颜色 3 4 16" xfId="7470"/>
    <cellStyle name="60% - 强调文字颜色 3 4 2" xfId="7471"/>
    <cellStyle name="60% - 强调文字颜色 3 4 2 2" xfId="7472"/>
    <cellStyle name="60% - 强调文字颜色 3 4 3" xfId="7473"/>
    <cellStyle name="百分比 9" xfId="7474"/>
    <cellStyle name="60% - 强调文字颜色 3 4 3 2" xfId="7475"/>
    <cellStyle name="60% - 强调文字颜色 3 4 4 2" xfId="7476"/>
    <cellStyle name="60% - 强调文字颜色 3 4 5" xfId="7477"/>
    <cellStyle name="标题 4 3 2 7" xfId="7478"/>
    <cellStyle name="60% - 强调文字颜色 3 4 5 2" xfId="7479"/>
    <cellStyle name="60% - 强调文字颜色 3 4 6" xfId="7480"/>
    <cellStyle name="标题 4 3 3 7" xfId="7481"/>
    <cellStyle name="60% - 强调文字颜色 3 4 6 2" xfId="7482"/>
    <cellStyle name="60% - 强调文字颜色 3 4 7" xfId="7483"/>
    <cellStyle name="60% - 强调文字颜色 3 4 7 2" xfId="7484"/>
    <cellStyle name="60% - 强调文字颜色 3 4 8" xfId="7485"/>
    <cellStyle name="60% - 强调文字颜色 3 4 8 2" xfId="7486"/>
    <cellStyle name="60% - 强调文字颜色 3 4 9" xfId="7487"/>
    <cellStyle name="60% - 强调文字颜色 3 4 9 2" xfId="7488"/>
    <cellStyle name="60% - 强调文字颜色 3 5" xfId="7489"/>
    <cellStyle name="60% - 强调文字颜色 3 5 2" xfId="7490"/>
    <cellStyle name="60% - 强调文字颜色 3 5 3" xfId="7491"/>
    <cellStyle name="60% - 强调文字颜色 3 6" xfId="7492"/>
    <cellStyle name="60% - 强调文字颜色 3 7" xfId="7493"/>
    <cellStyle name="60% - 强调文字颜色 3 8" xfId="7494"/>
    <cellStyle name="60% - 强调文字颜色 3 8 2" xfId="7495"/>
    <cellStyle name="60% - 强调文字颜色 3 9" xfId="7496"/>
    <cellStyle name="60% - 强调文字颜色 3 9 2" xfId="7497"/>
    <cellStyle name="常规 6 2 2 17" xfId="7498"/>
    <cellStyle name="60% - 强调文字颜色 4 10" xfId="7499"/>
    <cellStyle name="60% - 强调文字颜色 4 10 2" xfId="7500"/>
    <cellStyle name="常规 6 2 2 18" xfId="7501"/>
    <cellStyle name="60% - 强调文字颜色 4 11" xfId="7502"/>
    <cellStyle name="60% - 强调文字颜色 4 11 2" xfId="7503"/>
    <cellStyle name="常规 6 2 2 19" xfId="7504"/>
    <cellStyle name="60% - 强调文字颜色 4 12" xfId="7505"/>
    <cellStyle name="标题 3 2 2 17" xfId="7506"/>
    <cellStyle name="60% - 强调文字颜色 4 12 2" xfId="7507"/>
    <cellStyle name="60% - 强调文字颜色 4 13" xfId="7508"/>
    <cellStyle name="千位分隔 4 2 3" xfId="7509"/>
    <cellStyle name="标题 5 3 13" xfId="7510"/>
    <cellStyle name="60% - 强调文字颜色 4 13 2" xfId="7511"/>
    <cellStyle name="60% - 强调文字颜色 4 14" xfId="7512"/>
    <cellStyle name="60% - 强调文字颜色 4 15" xfId="7513"/>
    <cellStyle name="60% - 强调文字颜色 4 2 10" xfId="7514"/>
    <cellStyle name="60% - 强调文字颜色 4 2 11" xfId="7515"/>
    <cellStyle name="60% - 强调文字颜色 4 2 12" xfId="7516"/>
    <cellStyle name="60% - 强调文字颜色 4 2 12 2" xfId="7517"/>
    <cellStyle name="60% - 强调文字颜色 4 2 13" xfId="7518"/>
    <cellStyle name="60% - 强调文字颜色 4 2 13 2" xfId="7519"/>
    <cellStyle name="60% - 强调文字颜色 4 2 14" xfId="7520"/>
    <cellStyle name="60% - 强调文字颜色 4 2 14 2" xfId="7521"/>
    <cellStyle name="60% - 强调文字颜色 4 2 15" xfId="7522"/>
    <cellStyle name="60% - 强调文字颜色 4 2 16" xfId="7523"/>
    <cellStyle name="常规 6 6 6" xfId="7524"/>
    <cellStyle name="60% - 强调文字颜色 4 2 2 10" xfId="7525"/>
    <cellStyle name="千位分隔 4 11" xfId="7526"/>
    <cellStyle name="60% - 强调文字颜色 4 2 2 10 2" xfId="7527"/>
    <cellStyle name="常规 6 6 7" xfId="7528"/>
    <cellStyle name="60% - 强调文字颜色 4 2 2 11" xfId="7529"/>
    <cellStyle name="60% - 强调文字颜色 4 2 2 11 2" xfId="7530"/>
    <cellStyle name="常规 6 6 8" xfId="7531"/>
    <cellStyle name="60% - 强调文字颜色 4 2 2 12" xfId="7532"/>
    <cellStyle name="60% - 强调文字颜色 4 2 2 12 2" xfId="7533"/>
    <cellStyle name="常规 6 6 9" xfId="7534"/>
    <cellStyle name="60% - 强调文字颜色 4 2 2 13" xfId="7535"/>
    <cellStyle name="60% - 强调文字颜色 4 2 2 13 2" xfId="7536"/>
    <cellStyle name="60% - 强调文字颜色 4 2 2 14" xfId="7537"/>
    <cellStyle name="60% - 强调文字颜色 4 2 2 14 2" xfId="7538"/>
    <cellStyle name="千位分隔 5 11" xfId="7539"/>
    <cellStyle name="60% - 强调文字颜色 4 2 2 20 2" xfId="7540"/>
    <cellStyle name="60% - 强调文字颜色 4 2 2 15 2" xfId="7541"/>
    <cellStyle name="60% - 强调文字颜色 4 2 2 21" xfId="7542"/>
    <cellStyle name="60% - 强调文字颜色 4 2 2 16" xfId="7543"/>
    <cellStyle name="链接单元格 3 2 2 13" xfId="7544"/>
    <cellStyle name="60% - 强调文字颜色 4 2 2 16 2" xfId="7545"/>
    <cellStyle name="60% - 强调文字颜色 4 2 2 17" xfId="7546"/>
    <cellStyle name="常规 4 4 2 9" xfId="7547"/>
    <cellStyle name="60% - 强调文字颜色 4 2 2 17 2" xfId="7548"/>
    <cellStyle name="60% - 强调文字颜色 4 2 2 18" xfId="7549"/>
    <cellStyle name="60% - 强调文字颜色 4 2 2 18 2" xfId="7550"/>
    <cellStyle name="60% - 强调文字颜色 4 2 2 19" xfId="7551"/>
    <cellStyle name="常规 5 4 2 11" xfId="7552"/>
    <cellStyle name="60% - 强调文字颜色 4 2 2 19 2" xfId="7553"/>
    <cellStyle name="60% - 强调文字颜色 4 2 2 2" xfId="7554"/>
    <cellStyle name="警告文本 2 15 5" xfId="7555"/>
    <cellStyle name="60% - 强调文字颜色 4 2 2 2 14" xfId="7556"/>
    <cellStyle name="60% - 强调文字颜色 4 2 2 2 14 2" xfId="7557"/>
    <cellStyle name="警告文本 2 15 6" xfId="7558"/>
    <cellStyle name="60% - 强调文字颜色 4 2 2 2 15" xfId="7559"/>
    <cellStyle name="60% - 强调文字颜色 4 2 2 2 15 2" xfId="7560"/>
    <cellStyle name="警告文本 2 15 7" xfId="7561"/>
    <cellStyle name="60% - 强调文字颜色 4 2 2 2 16" xfId="7562"/>
    <cellStyle name="常规 11 12 8" xfId="7563"/>
    <cellStyle name="60% - 强调文字颜色 4 2 2 2 2" xfId="7564"/>
    <cellStyle name="60% - 强调文字颜色 4 2 2 2 2 2" xfId="7565"/>
    <cellStyle name="常规 11 12 9" xfId="7566"/>
    <cellStyle name="60% - 强调文字颜色 4 2 2 2 3" xfId="7567"/>
    <cellStyle name="60% - 强调文字颜色 4 2 2 2 3 2" xfId="7568"/>
    <cellStyle name="常规 11 4 10 2" xfId="7569"/>
    <cellStyle name="60% - 强调文字颜色 4 2 2 2 4 2" xfId="7570"/>
    <cellStyle name="常规 11 4 11" xfId="7571"/>
    <cellStyle name="60% - 强调文字颜色 4 2 2 2 5" xfId="7572"/>
    <cellStyle name="差 3 2 3" xfId="7573"/>
    <cellStyle name="60% - 强调文字颜色 4 2 2 2 5 2" xfId="7574"/>
    <cellStyle name="常规 11 4 12" xfId="7575"/>
    <cellStyle name="60% - 强调文字颜色 4 2 2 2 6" xfId="7576"/>
    <cellStyle name="差 3 3 3" xfId="7577"/>
    <cellStyle name="60% - 强调文字颜色 4 2 2 2 6 2" xfId="7578"/>
    <cellStyle name="常规 11 4 13" xfId="7579"/>
    <cellStyle name="60% - 强调文字颜色 4 2 2 2 7" xfId="7580"/>
    <cellStyle name="差 3 4 3" xfId="7581"/>
    <cellStyle name="60% - 强调文字颜色 4 2 2 2 7 2" xfId="7582"/>
    <cellStyle name="60% - 强调文字颜色 4 2 2 2 8 2" xfId="7583"/>
    <cellStyle name="常规 11 4 20" xfId="7584"/>
    <cellStyle name="常规 11 4 15" xfId="7585"/>
    <cellStyle name="60% - 强调文字颜色 4 2 2 2 9" xfId="7586"/>
    <cellStyle name="60% - 强调文字颜色 4 2 2 2 9 2" xfId="7587"/>
    <cellStyle name="60% - 强调文字颜色 4 2 2 3" xfId="7588"/>
    <cellStyle name="60% - 强调文字颜色 4 2 2 3 2" xfId="7589"/>
    <cellStyle name="60% - 强调文字颜色 4 2 2 4" xfId="7590"/>
    <cellStyle name="60% - 强调文字颜色 4 2 2 4 2" xfId="7591"/>
    <cellStyle name="60% - 强调文字颜色 4 2 2 5" xfId="7592"/>
    <cellStyle name="60% - 强调文字颜色 4 2 2 5 2" xfId="7593"/>
    <cellStyle name="60% - 强调文字颜色 4 2 2 6 2" xfId="7594"/>
    <cellStyle name="60% - 强调文字颜色 4 2 2 7" xfId="7595"/>
    <cellStyle name="60% - 强调文字颜色 4 2 2 7 2" xfId="7596"/>
    <cellStyle name="60% - 强调文字颜色 4 2 2 8" xfId="7597"/>
    <cellStyle name="常规 28 2 7" xfId="7598"/>
    <cellStyle name="60% - 强调文字颜色 4 2 2 8 2" xfId="7599"/>
    <cellStyle name="60% - 强调文字颜色 4 2 2 9" xfId="7600"/>
    <cellStyle name="60% - 强调文字颜色 4 2 2 9 2" xfId="7601"/>
    <cellStyle name="输入 2 2 2 9" xfId="7602"/>
    <cellStyle name="强调文字颜色 4 2 3 5" xfId="7603"/>
    <cellStyle name="60% - 强调文字颜色 4 2 2_庄墓预算（定稿）2改" xfId="7604"/>
    <cellStyle name="常规 3 7 13" xfId="7605"/>
    <cellStyle name="60% - 强调文字颜色 4 2 3" xfId="7606"/>
    <cellStyle name="60% - 强调文字颜色 4 2 3 10" xfId="7607"/>
    <cellStyle name="60% - 强调文字颜色 4 2 3 10 2" xfId="7608"/>
    <cellStyle name="60% - 强调文字颜色 4 2 3 11" xfId="7609"/>
    <cellStyle name="60% - 强调文字颜色 4 2 3 11 2" xfId="7610"/>
    <cellStyle name="60% - 强调文字颜色 4 2 3 12" xfId="7611"/>
    <cellStyle name="60% - 强调文字颜色 4 2 3 12 2" xfId="7612"/>
    <cellStyle name="60% - 强调文字颜色 4 2 3 13" xfId="7613"/>
    <cellStyle name="常规 20 12 2" xfId="7614"/>
    <cellStyle name="60% - 强调文字颜色 4 2 3 14" xfId="7615"/>
    <cellStyle name="常规 20 12 3" xfId="7616"/>
    <cellStyle name="60% - 强调文字颜色 4 2 3 20" xfId="7617"/>
    <cellStyle name="60% - 强调文字颜色 4 2 3 15" xfId="7618"/>
    <cellStyle name="常规 20 12 4" xfId="7619"/>
    <cellStyle name="60% - 强调文字颜色 4 2 3 16" xfId="7620"/>
    <cellStyle name="常规 20 12 5" xfId="7621"/>
    <cellStyle name="60% - 强调文字颜色 4 2 3 17" xfId="7622"/>
    <cellStyle name="60% - 强调文字颜色 4 2 3 17 2" xfId="7623"/>
    <cellStyle name="常规 20 12 6" xfId="7624"/>
    <cellStyle name="60% - 强调文字颜色 4 2 3 18" xfId="7625"/>
    <cellStyle name="常规 20 12 7" xfId="7626"/>
    <cellStyle name="60% - 强调文字颜色 4 2 3 19" xfId="7627"/>
    <cellStyle name="60% - 强调文字颜色 4 2 3 2" xfId="7628"/>
    <cellStyle name="60% - 强调文字颜色 4 2 3 2 2" xfId="7629"/>
    <cellStyle name="60% - 强调文字颜色 4 2 3 3" xfId="7630"/>
    <cellStyle name="60% - 强调文字颜色 4 2 3 3 2" xfId="7631"/>
    <cellStyle name="60% - 强调文字颜色 4 2 3 4" xfId="7632"/>
    <cellStyle name="60% - 强调文字颜色 4 2 3 4 2" xfId="7633"/>
    <cellStyle name="60% - 强调文字颜色 4 2 3 5" xfId="7634"/>
    <cellStyle name="60% - 强调文字颜色 4 2 3 5 2" xfId="7635"/>
    <cellStyle name="60% - 强调文字颜色 4 2 3 6" xfId="7636"/>
    <cellStyle name="60% - 强调文字颜色 4 2 3 6 2" xfId="7637"/>
    <cellStyle name="60% - 强调文字颜色 4 2 3 7" xfId="7638"/>
    <cellStyle name="60% - 强调文字颜色 4 2 3 7 2" xfId="7639"/>
    <cellStyle name="60% - 强调文字颜色 4 2 3 8" xfId="7640"/>
    <cellStyle name="常规 29 2 7" xfId="7641"/>
    <cellStyle name="60% - 强调文字颜色 4 2 3 8 2" xfId="7642"/>
    <cellStyle name="60% - 强调文字颜色 4 2 3 9" xfId="7643"/>
    <cellStyle name="60% - 强调文字颜色 4 2 3 9 2" xfId="7644"/>
    <cellStyle name="60% - 强调文字颜色 4 3 10" xfId="7645"/>
    <cellStyle name="60% - 强调文字颜色 4 3 10 2" xfId="7646"/>
    <cellStyle name="60% - 强调文字颜色 4 3 11" xfId="7647"/>
    <cellStyle name="60% - 强调文字颜色 4 3 11 2" xfId="7648"/>
    <cellStyle name="60% - 强调文字颜色 4 3 12 2" xfId="7649"/>
    <cellStyle name="60% - 强调文字颜色 4 3 13" xfId="7650"/>
    <cellStyle name="60% - 强调文字颜色 4 3 13 2" xfId="7651"/>
    <cellStyle name="60% - 强调文字颜色 4 3 14" xfId="7652"/>
    <cellStyle name="60% - 强调文字颜色 4 3 14 2" xfId="7653"/>
    <cellStyle name="60% - 强调文字颜色 4 3 15" xfId="7654"/>
    <cellStyle name="60% - 强调文字颜色 4 3 16" xfId="7655"/>
    <cellStyle name="常规 9 2 3 9" xfId="7656"/>
    <cellStyle name="60% - 强调文字颜色 4 3 2 10" xfId="7657"/>
    <cellStyle name="60% - 强调文字颜色 4 3 2 10 2" xfId="7658"/>
    <cellStyle name="60% - 强调文字颜色 4 3 2 11" xfId="7659"/>
    <cellStyle name="60% - 强调文字颜色 4 3 2 11 2" xfId="7660"/>
    <cellStyle name="60% - 强调文字颜色 4 3 2 12" xfId="7661"/>
    <cellStyle name="好 2 2 6" xfId="7662"/>
    <cellStyle name="60% - 强调文字颜色 4 3 2 12 2" xfId="7663"/>
    <cellStyle name="60% - 强调文字颜色 4 3 2 13" xfId="7664"/>
    <cellStyle name="好 2 3 6" xfId="7665"/>
    <cellStyle name="60% - 强调文字颜色 4 3 2 13 2" xfId="7666"/>
    <cellStyle name="60% - 强调文字颜色 4 3 2 14" xfId="7667"/>
    <cellStyle name="检查单元格 12 10" xfId="7668"/>
    <cellStyle name="60% - 强调文字颜色 4 3 2 14 2" xfId="7669"/>
    <cellStyle name="60% - 强调文字颜色 4 3 2 20" xfId="7670"/>
    <cellStyle name="60% - 强调文字颜色 4 3 2 15" xfId="7671"/>
    <cellStyle name="60% - 强调文字颜色 4 3 2 20 2" xfId="7672"/>
    <cellStyle name="60% - 强调文字颜色 4 3 2 15 2" xfId="7673"/>
    <cellStyle name="60% - 强调文字颜色 4 3 2 21" xfId="7674"/>
    <cellStyle name="60% - 强调文字颜色 4 3 2 16" xfId="7675"/>
    <cellStyle name="60% - 强调文字颜色 4 3 2 16 2" xfId="7676"/>
    <cellStyle name="60% - 强调文字颜色 4 3 2 17" xfId="7677"/>
    <cellStyle name="60% - 强调文字颜色 4 3 2 18" xfId="7678"/>
    <cellStyle name="常规 2 3 2 2 8" xfId="7679"/>
    <cellStyle name="60% - 强调文字颜色 4 3 2 18 2" xfId="7680"/>
    <cellStyle name="常规 6 4 2 11" xfId="7681"/>
    <cellStyle name="差 2 24" xfId="7682"/>
    <cellStyle name="差 2 19" xfId="7683"/>
    <cellStyle name="60% - 强调文字颜色 4 3 2 19 2" xfId="7684"/>
    <cellStyle name="60% - 强调文字颜色 5 2 2 2 11 2" xfId="7685"/>
    <cellStyle name="60% - 强调文字颜色 4 3 2 2" xfId="7686"/>
    <cellStyle name="60% - 强调文字颜色 4 3 2 2 10" xfId="7687"/>
    <cellStyle name="链接单元格 3 5" xfId="7688"/>
    <cellStyle name="60% - 强调文字颜色 4 3 2 2 10 2" xfId="7689"/>
    <cellStyle name="60% - 强调文字颜色 4 3 2 2 11" xfId="7690"/>
    <cellStyle name="链接单元格 4 5" xfId="7691"/>
    <cellStyle name="60% - 强调文字颜色 4 3 2 2 11 2" xfId="7692"/>
    <cellStyle name="60% - 强调文字颜色 4 3 3 6 2" xfId="7693"/>
    <cellStyle name="60% - 强调文字颜色 4 3 2 2 12" xfId="7694"/>
    <cellStyle name="60% - 强调文字颜色 4 3 2 2 12 2" xfId="7695"/>
    <cellStyle name="60% - 强调文字颜色 4 3 2 2 13" xfId="7696"/>
    <cellStyle name="60% - 强调文字颜色 4 3 2 2 13 2" xfId="7697"/>
    <cellStyle name="60% - 强调文字颜色 4 3 2 2 14" xfId="7698"/>
    <cellStyle name="60% - 强调文字颜色 4 3 2 2 14 2" xfId="7699"/>
    <cellStyle name="60% - 强调文字颜色 4 3 2 2 15" xfId="7700"/>
    <cellStyle name="60% - 强调文字颜色 4 3 2 2 15 2" xfId="7701"/>
    <cellStyle name="常规 4 2 2 10 2" xfId="7702"/>
    <cellStyle name="60% - 强调文字颜色 4 3 2 2 16" xfId="7703"/>
    <cellStyle name="60% - 强调文字颜色 4 3 2 2 2" xfId="7704"/>
    <cellStyle name="60% - 强调文字颜色 4 3 2 2 2 2" xfId="7705"/>
    <cellStyle name="60% - 强调文字颜色 4 3 2 2 3" xfId="7706"/>
    <cellStyle name="60% - 强调文字颜色 4 3 2 2 3 2" xfId="7707"/>
    <cellStyle name="60% - 强调文字颜色 4 3 2 2 4" xfId="7708"/>
    <cellStyle name="60% - 强调文字颜色 4 3 2 2 4 2" xfId="7709"/>
    <cellStyle name="60% - 强调文字颜色 4 3 2 2 5" xfId="7710"/>
    <cellStyle name="常规 2 10 4" xfId="7711"/>
    <cellStyle name="60% - 强调文字颜色 4 3 2 2 5 2" xfId="7712"/>
    <cellStyle name="检查单元格 3 2 2 13" xfId="7713"/>
    <cellStyle name="常规 3 2 2 5" xfId="7714"/>
    <cellStyle name="常规 2 11 4" xfId="7715"/>
    <cellStyle name="60% - 强调文字颜色 4 3 2 2 6 2" xfId="7716"/>
    <cellStyle name="60% - 强调文字颜色 4 3 2 2 7" xfId="7717"/>
    <cellStyle name="常规 3 2 3 5" xfId="7718"/>
    <cellStyle name="常规 2 12 4" xfId="7719"/>
    <cellStyle name="60% - 强调文字颜色 4 3 2 2 7 2" xfId="7720"/>
    <cellStyle name="60% - 强调文字颜色 4 3 2 2 8" xfId="7721"/>
    <cellStyle name="常规 2 13 4" xfId="7722"/>
    <cellStyle name="60% - 强调文字颜色 4 3 2 2 8 2" xfId="7723"/>
    <cellStyle name="60% - 强调文字颜色 4 3 2 2 9" xfId="7724"/>
    <cellStyle name="常规 2 14 4" xfId="7725"/>
    <cellStyle name="60% - 强调文字颜色 4 3 2 2 9 2" xfId="7726"/>
    <cellStyle name="60% - 强调文字颜色 4 3 2 3" xfId="7727"/>
    <cellStyle name="强调文字颜色 1 12 6" xfId="7728"/>
    <cellStyle name="60% - 强调文字颜色 4 3 2 3 2" xfId="7729"/>
    <cellStyle name="60% - 强调文字颜色 4 3 2 4" xfId="7730"/>
    <cellStyle name="60% - 强调文字颜色 4 3 2 4 2" xfId="7731"/>
    <cellStyle name="60% - 强调文字颜色 4 3 2 5" xfId="7732"/>
    <cellStyle name="计算 5 2 11" xfId="7733"/>
    <cellStyle name="60% - 强调文字颜色 4 3 2 5 2" xfId="7734"/>
    <cellStyle name="60% - 强调文字颜色 4 3 2 6" xfId="7735"/>
    <cellStyle name="60% - 强调文字颜色 4 3 2 6 2" xfId="7736"/>
    <cellStyle name="60% - 强调文字颜色 4 3 2 7" xfId="7737"/>
    <cellStyle name="60% - 强调文字颜色 4 3 2 7 2" xfId="7738"/>
    <cellStyle name="60% - 强调文字颜色 4 3 2 8" xfId="7739"/>
    <cellStyle name="60% - 强调文字颜色 4 3 2 8 2" xfId="7740"/>
    <cellStyle name="60% - 强调文字颜色 4 3 2 9" xfId="7741"/>
    <cellStyle name="60% - 强调文字颜色 4 3 2 9 2" xfId="7742"/>
    <cellStyle name="60% - 强调文字颜色 4 3 2_庄墓预算（定稿）2改" xfId="7743"/>
    <cellStyle name="强调文字颜色 1 5 2 11" xfId="7744"/>
    <cellStyle name="60% - 强调文字颜色 5 2 2 2 12" xfId="7745"/>
    <cellStyle name="60% - 强调文字颜色 4 3 3" xfId="7746"/>
    <cellStyle name="60% - 强调文字颜色 4 3 3 10" xfId="7747"/>
    <cellStyle name="输出 2 2 14" xfId="7748"/>
    <cellStyle name="60% - 强调文字颜色 4 3 3 10 2" xfId="7749"/>
    <cellStyle name="60% - 强调文字颜色 4 3 3 11" xfId="7750"/>
    <cellStyle name="60% - 强调文字颜色 4 3 3 11 2" xfId="7751"/>
    <cellStyle name="60% - 强调文字颜色 4 3 3 12" xfId="7752"/>
    <cellStyle name="60% - 强调文字颜色 4 3 3 12 2" xfId="7753"/>
    <cellStyle name="60% - 强调文字颜色 4 3 3 13" xfId="7754"/>
    <cellStyle name="60% - 强调文字颜色 4 3 3 13 2" xfId="7755"/>
    <cellStyle name="60% - 强调文字颜色 4 3 3 14" xfId="7756"/>
    <cellStyle name="60% - 强调文字颜色 4 3 3 14 2" xfId="7757"/>
    <cellStyle name="60% - 强调文字颜色 4 3 3 20" xfId="7758"/>
    <cellStyle name="60% - 强调文字颜色 4 3 3 15" xfId="7759"/>
    <cellStyle name="输出 2 3 14" xfId="7760"/>
    <cellStyle name="60% - 强调文字颜色 4 3 3 15 2" xfId="7761"/>
    <cellStyle name="60% - 强调文字颜色 4 3 3 16" xfId="7762"/>
    <cellStyle name="60% - 强调文字颜色 4 3 3 16 2" xfId="7763"/>
    <cellStyle name="60% - 强调文字颜色 4 3 3 17" xfId="7764"/>
    <cellStyle name="60% - 强调文字颜色 4 3 3 17 2" xfId="7765"/>
    <cellStyle name="60% - 强调文字颜色 4 3 3 18" xfId="7766"/>
    <cellStyle name="输出 10" xfId="7767"/>
    <cellStyle name="60% - 强调文字颜色 6 2 2 3" xfId="7768"/>
    <cellStyle name="60% - 强调文字颜色 4 3 3 18 2" xfId="7769"/>
    <cellStyle name="60% - 强调文字颜色 4 3 3 19" xfId="7770"/>
    <cellStyle name="常规 6 5 2 11" xfId="7771"/>
    <cellStyle name="60% - 强调文字颜色 6 2 3 3" xfId="7772"/>
    <cellStyle name="60% - 强调文字颜色 4 3 3 19 2" xfId="7773"/>
    <cellStyle name="60% - 强调文字颜色 5 2 2 2 12 2" xfId="7774"/>
    <cellStyle name="60% - 强调文字颜色 4 3 3 2" xfId="7775"/>
    <cellStyle name="60% - 强调文字颜色 4 3 3 2 2" xfId="7776"/>
    <cellStyle name="60% - 强调文字颜色 4 3 3 3" xfId="7777"/>
    <cellStyle name="60% - 强调文字颜色 4 3 3 3 2" xfId="7778"/>
    <cellStyle name="60% - 强调文字颜色 4 3 3 4" xfId="7779"/>
    <cellStyle name="60% - 强调文字颜色 4 3 3 4 2" xfId="7780"/>
    <cellStyle name="60% - 强调文字颜色 4 3 3 5" xfId="7781"/>
    <cellStyle name="60% - 强调文字颜色 4 3 3 5 2" xfId="7782"/>
    <cellStyle name="60% - 强调文字颜色 4 3 3 6" xfId="7783"/>
    <cellStyle name="60% - 强调文字颜色 4 3 3 7" xfId="7784"/>
    <cellStyle name="60% - 强调文字颜色 4 3 3 7 2" xfId="7785"/>
    <cellStyle name="60% - 强调文字颜色 4 3 3 8" xfId="7786"/>
    <cellStyle name="60% - 强调文字颜色 4 3 3 8 2" xfId="7787"/>
    <cellStyle name="60% - 强调文字颜色 4 3 3 9" xfId="7788"/>
    <cellStyle name="60% - 强调文字颜色 4 3 3 9 2" xfId="7789"/>
    <cellStyle name="60% - 强调文字颜色 4 3 4 2 2" xfId="7790"/>
    <cellStyle name="60% - 强调文字颜色 4 3 4 3" xfId="7791"/>
    <cellStyle name="60% - 强调文字颜色 4 3 4 3 2" xfId="7792"/>
    <cellStyle name="60% - 强调文字颜色 4 3 4 4" xfId="7793"/>
    <cellStyle name="60% - 强调文字颜色 5 2 2 2 15 2" xfId="7794"/>
    <cellStyle name="60% - 强调文字颜色 4 3 6 2" xfId="7795"/>
    <cellStyle name="60% - 强调文字颜色 5 2 2 2 16" xfId="7796"/>
    <cellStyle name="60% - 强调文字颜色 4 3 7" xfId="7797"/>
    <cellStyle name="千位分隔 11 2 7" xfId="7798"/>
    <cellStyle name="60% - 强调文字颜色 4 3 7 2" xfId="7799"/>
    <cellStyle name="60% - 强调文字颜色 4 3 8" xfId="7800"/>
    <cellStyle name="60% - 强调文字颜色 4 3 8 2" xfId="7801"/>
    <cellStyle name="60% - 强调文字颜色 4 3 9" xfId="7802"/>
    <cellStyle name="60% - 强调文字颜色 4 3 9 2" xfId="7803"/>
    <cellStyle name="60% - 强调文字颜色 6 3 2 18" xfId="7804"/>
    <cellStyle name="60% - 强调文字颜色 4 4" xfId="7805"/>
    <cellStyle name="60% - 强调文字颜色 4 4 10" xfId="7806"/>
    <cellStyle name="60% - 强调文字颜色 4 4 10 2" xfId="7807"/>
    <cellStyle name="60% - 强调文字颜色 4 4 11" xfId="7808"/>
    <cellStyle name="常规 9 3 10 4" xfId="7809"/>
    <cellStyle name="60% - 强调文字颜色 4 4 11 2" xfId="7810"/>
    <cellStyle name="60% - 强调文字颜色 4 4 12" xfId="7811"/>
    <cellStyle name="常规 7 5 2 8" xfId="7812"/>
    <cellStyle name="60% - 强调文字颜色 4 4 12 2" xfId="7813"/>
    <cellStyle name="60% - 强调文字颜色 4 4 13 2" xfId="7814"/>
    <cellStyle name="60% - 强调文字颜色 4 4 14" xfId="7815"/>
    <cellStyle name="60% - 强调文字颜色 4 4 14 2" xfId="7816"/>
    <cellStyle name="60% - 强调文字颜色 4 4 15" xfId="7817"/>
    <cellStyle name="60% - 强调文字颜色 4 4 15 2" xfId="7818"/>
    <cellStyle name="60% - 强调文字颜色 4 4 16" xfId="7819"/>
    <cellStyle name="千位分隔 13 14" xfId="7820"/>
    <cellStyle name="标题 3 2 2 5" xfId="7821"/>
    <cellStyle name="60% - 强调文字颜色 6 3 2 18 2" xfId="7822"/>
    <cellStyle name="60% - 强调文字颜色 4 4 2" xfId="7823"/>
    <cellStyle name="标题 3 2 2 5 2" xfId="7824"/>
    <cellStyle name="60% - 强调文字颜色 4 4 2 2" xfId="7825"/>
    <cellStyle name="千位分隔 13 20" xfId="7826"/>
    <cellStyle name="千位分隔 13 15" xfId="7827"/>
    <cellStyle name="标题 3 2 2 6" xfId="7828"/>
    <cellStyle name="60% - 强调文字颜色 4 4 3" xfId="7829"/>
    <cellStyle name="标题 3 2 2 6 2" xfId="7830"/>
    <cellStyle name="60% - 强调文字颜色 4 4 3 2" xfId="7831"/>
    <cellStyle name="标题 3 2 2 7 2" xfId="7832"/>
    <cellStyle name="60% - 强调文字颜色 4 4 4 2" xfId="7833"/>
    <cellStyle name="千位分隔 13 17" xfId="7834"/>
    <cellStyle name="标题 3 2 2 8" xfId="7835"/>
    <cellStyle name="60% - 强调文字颜色 4 4 5" xfId="7836"/>
    <cellStyle name="标题 3 2 2 8 2" xfId="7837"/>
    <cellStyle name="60% - 强调文字颜色 4 4 5 2" xfId="7838"/>
    <cellStyle name="千位分隔 13 18" xfId="7839"/>
    <cellStyle name="标题 3 2 2 9" xfId="7840"/>
    <cellStyle name="60% - 强调文字颜色 4 4 6" xfId="7841"/>
    <cellStyle name="标题 3 2 2 9 2" xfId="7842"/>
    <cellStyle name="60% - 强调文字颜色 4 4 6 2" xfId="7843"/>
    <cellStyle name="千位分隔 13 19" xfId="7844"/>
    <cellStyle name="60% - 强调文字颜色 4 4 7" xfId="7845"/>
    <cellStyle name="千位分隔 12 2 7" xfId="7846"/>
    <cellStyle name="60% - 强调文字颜色 4 4 7 2" xfId="7847"/>
    <cellStyle name="60% - 强调文字颜色 4 4 8" xfId="7848"/>
    <cellStyle name="60% - 强调文字颜色 4 4 8 2" xfId="7849"/>
    <cellStyle name="60% - 强调文字颜色 4 4 9" xfId="7850"/>
    <cellStyle name="60% - 强调文字颜色 4 4 9 2" xfId="7851"/>
    <cellStyle name="60% - 强调文字颜色 6 3 2 19" xfId="7852"/>
    <cellStyle name="60% - 强调文字颜色 4 5" xfId="7853"/>
    <cellStyle name="标题 3 2 3 5" xfId="7854"/>
    <cellStyle name="60% - 强调文字颜色 6 3 2 19 2" xfId="7855"/>
    <cellStyle name="60% - 强调文字颜色 4 5 2" xfId="7856"/>
    <cellStyle name="标题 3 2 3 6" xfId="7857"/>
    <cellStyle name="60% - 强调文字颜色 4 5 3" xfId="7858"/>
    <cellStyle name="60% - 强调文字颜色 4 6" xfId="7859"/>
    <cellStyle name="60% - 强调文字颜色 4 6 2" xfId="7860"/>
    <cellStyle name="60% - 强调文字颜色 4 7" xfId="7861"/>
    <cellStyle name="常规 3 8 12" xfId="7862"/>
    <cellStyle name="60% - 强调文字颜色 4 7 2" xfId="7863"/>
    <cellStyle name="60% - 强调文字颜色 4 8" xfId="7864"/>
    <cellStyle name="60% - 强调文字颜色 4 8 2" xfId="7865"/>
    <cellStyle name="60% - 强调文字颜色 4 9" xfId="7866"/>
    <cellStyle name="千位分隔 14 14" xfId="7867"/>
    <cellStyle name="60% - 强调文字颜色 4 9 2" xfId="7868"/>
    <cellStyle name="标题 1 3 2 4 2" xfId="7869"/>
    <cellStyle name="60% - 强调文字颜色 5 10" xfId="7870"/>
    <cellStyle name="链接单元格 11" xfId="7871"/>
    <cellStyle name="60% - 强调文字颜色 5 10 2" xfId="7872"/>
    <cellStyle name="60% - 强调文字颜色 5 11" xfId="7873"/>
    <cellStyle name="60% - 强调文字颜色 5 11 2" xfId="7874"/>
    <cellStyle name="60% - 强调文字颜色 5 12" xfId="7875"/>
    <cellStyle name="标题 3 3 2 17" xfId="7876"/>
    <cellStyle name="60% - 强调文字颜色 5 12 2" xfId="7877"/>
    <cellStyle name="60% - 强调文字颜色 5 13" xfId="7878"/>
    <cellStyle name="千位分隔 9 2 3" xfId="7879"/>
    <cellStyle name="标题 6 3 13" xfId="7880"/>
    <cellStyle name="60% - 强调文字颜色 5 13 2" xfId="7881"/>
    <cellStyle name="60% - 强调文字颜色 5 14" xfId="7882"/>
    <cellStyle name="60% - 强调文字颜色 5 15" xfId="7883"/>
    <cellStyle name="常规 4 13 9" xfId="7884"/>
    <cellStyle name="60% - 强调文字颜色 5 2 10" xfId="7885"/>
    <cellStyle name="60% - 强调文字颜色 5 2 10 2" xfId="7886"/>
    <cellStyle name="60% - 强调文字颜色 5 2 11" xfId="7887"/>
    <cellStyle name="60% - 强调文字颜色 5 2 12" xfId="7888"/>
    <cellStyle name="60% - 强调文字颜色 5 2 12 2" xfId="7889"/>
    <cellStyle name="60% - 强调文字颜色 5 2 13" xfId="7890"/>
    <cellStyle name="60% - 强调文字颜色 5 2 13 2" xfId="7891"/>
    <cellStyle name="60% - 强调文字颜色 5 2 14" xfId="7892"/>
    <cellStyle name="60% - 强调文字颜色 5 2 14 2" xfId="7893"/>
    <cellStyle name="60% - 强调文字颜色 5 2 15" xfId="7894"/>
    <cellStyle name="60% - 强调文字颜色 5 2 16" xfId="7895"/>
    <cellStyle name="60% - 强调文字颜色 5 2 2 10" xfId="7896"/>
    <cellStyle name="60% - 强调文字颜色 5 2 2 10 2" xfId="7897"/>
    <cellStyle name="60% - 强调文字颜色 5 2 2 11" xfId="7898"/>
    <cellStyle name="60% - 强调文字颜色 5 2 2 11 2" xfId="7899"/>
    <cellStyle name="60% - 强调文字颜色 5 2 2 12" xfId="7900"/>
    <cellStyle name="60% - 强调文字颜色 5 2 2 12 2" xfId="7901"/>
    <cellStyle name="60% - 强调文字颜色 5 2 2 13" xfId="7902"/>
    <cellStyle name="60% - 强调文字颜色 5 2 2 13 2" xfId="7903"/>
    <cellStyle name="60% - 强调文字颜色 5 2 2 14" xfId="7904"/>
    <cellStyle name="60% - 强调文字颜色 5 2 2 14 2" xfId="7905"/>
    <cellStyle name="60% - 强调文字颜色 5 2 2 20" xfId="7906"/>
    <cellStyle name="60% - 强调文字颜色 5 2 2 15" xfId="7907"/>
    <cellStyle name="60% - 强调文字颜色 5 2 2 20 2" xfId="7908"/>
    <cellStyle name="60% - 强调文字颜色 5 2 2 15 2" xfId="7909"/>
    <cellStyle name="60% - 强调文字颜色 5 2 2 21" xfId="7910"/>
    <cellStyle name="60% - 强调文字颜色 5 2 2 16" xfId="7911"/>
    <cellStyle name="60% - 强调文字颜色 5 2 2 16 2" xfId="7912"/>
    <cellStyle name="60% - 强调文字颜色 5 2 2 17" xfId="7913"/>
    <cellStyle name="60% - 强调文字颜色 5 2 2 17 2" xfId="7914"/>
    <cellStyle name="60% - 强调文字颜色 5 2 2 18" xfId="7915"/>
    <cellStyle name="60% - 强调文字颜色 5 2 2 18 2" xfId="7916"/>
    <cellStyle name="常规 10 9 2" xfId="7917"/>
    <cellStyle name="60% - 强调文字颜色 5 2 2 19" xfId="7918"/>
    <cellStyle name="60% - 强调文字颜色 5 2 2 19 2" xfId="7919"/>
    <cellStyle name="60% - 强调文字颜色 5 2 2 2" xfId="7920"/>
    <cellStyle name="60% - 强调文字颜色 5 2 2 2 10" xfId="7921"/>
    <cellStyle name="差 2 3 4" xfId="7922"/>
    <cellStyle name="60% - 强调文字颜色 5 2 2 2 10 2" xfId="7923"/>
    <cellStyle name="60% - 强调文字颜色 5 2 2 2 2" xfId="7924"/>
    <cellStyle name="60% - 强调文字颜色 5 2 2 2 2 2" xfId="7925"/>
    <cellStyle name="60% - 强调文字颜色 5 2 2 2 3" xfId="7926"/>
    <cellStyle name="60% - 强调文字颜色 5 2 2 2 3 2" xfId="7927"/>
    <cellStyle name="60% - 强调文字颜色 5 2 2 2 4" xfId="7928"/>
    <cellStyle name="60% - 强调文字颜色 5 2 2 2 4 2" xfId="7929"/>
    <cellStyle name="60% - 强调文字颜色 5 2 2 2 5" xfId="7930"/>
    <cellStyle name="常规 3 24 6" xfId="7931"/>
    <cellStyle name="标题 5 2 23" xfId="7932"/>
    <cellStyle name="标题 5 2 18" xfId="7933"/>
    <cellStyle name="60% - 强调文字颜色 5 2 2 2 5 2" xfId="7934"/>
    <cellStyle name="60% - 强调文字颜色 5 2 2 2 6" xfId="7935"/>
    <cellStyle name="60% - 强调文字颜色 5 2 2 2 6 2" xfId="7936"/>
    <cellStyle name="60% - 强调文字颜色 5 2 2 2 7" xfId="7937"/>
    <cellStyle name="常规 3 26 6" xfId="7938"/>
    <cellStyle name="60% - 强调文字颜色 5 2 2 2 7 2" xfId="7939"/>
    <cellStyle name="60% - 强调文字颜色 5 2 2 2 8 2" xfId="7940"/>
    <cellStyle name="60% - 强调文字颜色 5 2 2 2 9" xfId="7941"/>
    <cellStyle name="60% - 强调文字颜色 5 2 2 2 9 2" xfId="7942"/>
    <cellStyle name="60% - 强调文字颜色 5 2 2 3" xfId="7943"/>
    <cellStyle name="60% - 强调文字颜色 5 2 2 3 2" xfId="7944"/>
    <cellStyle name="60% - 强调文字颜色 5 2 2 4" xfId="7945"/>
    <cellStyle name="60% - 强调文字颜色 5 2 2 4 2" xfId="7946"/>
    <cellStyle name="60% - 强调文字颜色 5 2 2 5" xfId="7947"/>
    <cellStyle name="60% - 强调文字颜色 5 2 2 5 2" xfId="7948"/>
    <cellStyle name="60% - 强调文字颜色 5 2 2 6" xfId="7949"/>
    <cellStyle name="60% - 强调文字颜色 5 2 2 6 2" xfId="7950"/>
    <cellStyle name="60% - 强调文字颜色 5 2 2 7 2" xfId="7951"/>
    <cellStyle name="60% - 强调文字颜色 5 2 2 8" xfId="7952"/>
    <cellStyle name="60% - 强调文字颜色 5 2 2_庄墓预算（定稿）2改" xfId="7953"/>
    <cellStyle name="60% - 强调文字颜色 5 2 3" xfId="7954"/>
    <cellStyle name="60% - 强调文字颜色 5 2 3 10" xfId="7955"/>
    <cellStyle name="60% - 强调文字颜色 5 2 3 10 2" xfId="7956"/>
    <cellStyle name="60% - 强调文字颜色 5 2 3 11" xfId="7957"/>
    <cellStyle name="60% - 强调文字颜色 5 2 3 12" xfId="7958"/>
    <cellStyle name="60% - 强调文字颜色 5 2 3 12 2" xfId="7959"/>
    <cellStyle name="60% - 强调文字颜色 5 2 3 13" xfId="7960"/>
    <cellStyle name="60% - 强调文字颜色 5 2 3 13 2" xfId="7961"/>
    <cellStyle name="60% - 强调文字颜色 5 2 3 14" xfId="7962"/>
    <cellStyle name="60% - 强调文字颜色 5 2 3 14 2" xfId="7963"/>
    <cellStyle name="60% - 强调文字颜色 5 2 3 20" xfId="7964"/>
    <cellStyle name="60% - 强调文字颜色 5 2 3 15" xfId="7965"/>
    <cellStyle name="60% - 强调文字颜色 5 2 3 15 2" xfId="7966"/>
    <cellStyle name="60% - 强调文字颜色 5 2 3 16" xfId="7967"/>
    <cellStyle name="60% - 强调文字颜色 5 2 3 17" xfId="7968"/>
    <cellStyle name="60% - 强调文字颜色 5 2 3 17 2" xfId="7969"/>
    <cellStyle name="60% - 强调文字颜色 5 2 3 18" xfId="7970"/>
    <cellStyle name="60% - 强调文字颜色 5 2 3 18 2" xfId="7971"/>
    <cellStyle name="60% - 强调文字颜色 5 2 3 19" xfId="7972"/>
    <cellStyle name="60% - 强调文字颜色 5 2 3 19 2" xfId="7973"/>
    <cellStyle name="60% - 强调文字颜色 5 2 3 2" xfId="7974"/>
    <cellStyle name="60% - 强调文字颜色 5 2 3 2 2" xfId="7975"/>
    <cellStyle name="60% - 强调文字颜色 5 2 3 3" xfId="7976"/>
    <cellStyle name="强调文字颜色 2 2 2 9" xfId="7977"/>
    <cellStyle name="60% - 强调文字颜色 5 2 3 3 2" xfId="7978"/>
    <cellStyle name="60% - 强调文字颜色 5 2 3 4" xfId="7979"/>
    <cellStyle name="强调文字颜色 2 2 3 9" xfId="7980"/>
    <cellStyle name="60% - 强调文字颜色 5 2 3 4 2" xfId="7981"/>
    <cellStyle name="60% - 强调文字颜色 5 2 3 5" xfId="7982"/>
    <cellStyle name="强调文字颜色 5 2 2 21 5" xfId="7983"/>
    <cellStyle name="60% - 强调文字颜色 5 2 3 5 2" xfId="7984"/>
    <cellStyle name="60% - 强调文字颜色 5 2 3 6" xfId="7985"/>
    <cellStyle name="60% - 强调文字颜色 5 2 3 6 2" xfId="7986"/>
    <cellStyle name="60% - 强调文字颜色 5 2 3 7 2" xfId="7987"/>
    <cellStyle name="60% - 强调文字颜色 5 2 3 8" xfId="7988"/>
    <cellStyle name="60% - 强调文字颜色 5 2 3 8 2" xfId="7989"/>
    <cellStyle name="60% - 强调文字颜色 5 2 3 9 2" xfId="7990"/>
    <cellStyle name="60% - 强调文字颜色 5 2 5" xfId="7991"/>
    <cellStyle name="60% - 强调文字颜色 5 2 5 2" xfId="7992"/>
    <cellStyle name="60% - 强调文字颜色 5 2 6" xfId="7993"/>
    <cellStyle name="60% - 强调文字颜色 5 2 6 2" xfId="7994"/>
    <cellStyle name="60% - 强调文字颜色 6 2 2 2 8 2" xfId="7995"/>
    <cellStyle name="60% - 强调文字颜色 5 2 7" xfId="7996"/>
    <cellStyle name="60% - 强调文字颜色 5 2 7 2" xfId="7997"/>
    <cellStyle name="60% - 强调文字颜色 5 2 8" xfId="7998"/>
    <cellStyle name="常规 2 2 2 4" xfId="7999"/>
    <cellStyle name="60% - 强调文字颜色 5 2 8 2" xfId="8000"/>
    <cellStyle name="60% - 强调文字颜色 5 2 9" xfId="8001"/>
    <cellStyle name="常规 2 2 3 4" xfId="8002"/>
    <cellStyle name="60% - 强调文字颜色 5 2 9 2" xfId="8003"/>
    <cellStyle name="60% - 强调文字颜色 5 3 10" xfId="8004"/>
    <cellStyle name="样式 1 2 12" xfId="8005"/>
    <cellStyle name="60% - 强调文字颜色 5 3 10 2" xfId="8006"/>
    <cellStyle name="60% - 强调文字颜色 5 3 11" xfId="8007"/>
    <cellStyle name="60% - 强调文字颜色 5 3 12 2" xfId="8008"/>
    <cellStyle name="60% - 强调文字颜色 5 3 13 2" xfId="8009"/>
    <cellStyle name="60% - 强调文字颜色 5 3 14" xfId="8010"/>
    <cellStyle name="60% - 强调文字颜色 5 3 14 2" xfId="8011"/>
    <cellStyle name="60% - 强调文字颜色 5 3 15" xfId="8012"/>
    <cellStyle name="60% - 强调文字颜色 5 3 16" xfId="8013"/>
    <cellStyle name="60% - 强调文字颜色 5 3 2 10" xfId="8014"/>
    <cellStyle name="强调文字颜色 3 2 8" xfId="8015"/>
    <cellStyle name="60% - 强调文字颜色 5 3 2 10 2" xfId="8016"/>
    <cellStyle name="60% - 强调文字颜色 5 3 2 11" xfId="8017"/>
    <cellStyle name="强调文字颜色 3 3 8" xfId="8018"/>
    <cellStyle name="60% - 强调文字颜色 5 3 2 11 2" xfId="8019"/>
    <cellStyle name="警告文本 2 10" xfId="8020"/>
    <cellStyle name="60% - 强调文字颜色 5 3 2 12" xfId="8021"/>
    <cellStyle name="强调文字颜色 3 4 8" xfId="8022"/>
    <cellStyle name="60% - 强调文字颜色 5 3 2 12 2" xfId="8023"/>
    <cellStyle name="警告文本 2 11" xfId="8024"/>
    <cellStyle name="60% - 强调文字颜色 5 3 2 13" xfId="8025"/>
    <cellStyle name="60% - 强调文字颜色 5 3 2 13 2" xfId="8026"/>
    <cellStyle name="警告文本 2 12" xfId="8027"/>
    <cellStyle name="60% - 强调文字颜色 5 3 2 14" xfId="8028"/>
    <cellStyle name="60% - 强调文字颜色 5 3 2 14 2" xfId="8029"/>
    <cellStyle name="警告文本 2 13" xfId="8030"/>
    <cellStyle name="60% - 强调文字颜色 5 3 2 20" xfId="8031"/>
    <cellStyle name="60% - 强调文字颜色 5 3 2 15" xfId="8032"/>
    <cellStyle name="60% - 强调文字颜色 5 3 2 20 2" xfId="8033"/>
    <cellStyle name="60% - 强调文字颜色 5 3 2 15 2" xfId="8034"/>
    <cellStyle name="警告文本 2 14" xfId="8035"/>
    <cellStyle name="60% - 强调文字颜色 5 3 2 21" xfId="8036"/>
    <cellStyle name="60% - 强调文字颜色 5 3 2 16" xfId="8037"/>
    <cellStyle name="警告文本 2 20" xfId="8038"/>
    <cellStyle name="警告文本 2 15" xfId="8039"/>
    <cellStyle name="60% - 强调文字颜色 5 3 2 17" xfId="8040"/>
    <cellStyle name="警告文本 2 21" xfId="8041"/>
    <cellStyle name="警告文本 2 16" xfId="8042"/>
    <cellStyle name="60% - 强调文字颜色 5 3 2 18" xfId="8043"/>
    <cellStyle name="适中 3 15 6" xfId="8044"/>
    <cellStyle name="警告文本 3 2 2 4" xfId="8045"/>
    <cellStyle name="60% - 强调文字颜色 5 3 2 18 2" xfId="8046"/>
    <cellStyle name="警告文本 2 22" xfId="8047"/>
    <cellStyle name="警告文本 2 17" xfId="8048"/>
    <cellStyle name="常规 20 9 2" xfId="8049"/>
    <cellStyle name="60% - 强调文字颜色 5 3 2 19" xfId="8050"/>
    <cellStyle name="60% - 强调文字颜色 5 3 2 19 2" xfId="8051"/>
    <cellStyle name="60% - 强调文字颜色 5 3 2 2" xfId="8052"/>
    <cellStyle name="60% - 强调文字颜色 5 3 2 2 10" xfId="8053"/>
    <cellStyle name="60% - 强调文字颜色 5 3 2 2 10 2" xfId="8054"/>
    <cellStyle name="强调文字颜色 2 5 2 10" xfId="8055"/>
    <cellStyle name="60% - 强调文字颜色 5 3 2 2 11" xfId="8056"/>
    <cellStyle name="强调文字颜色 2 5 2 11" xfId="8057"/>
    <cellStyle name="60% - 强调文字颜色 5 3 2 2 12" xfId="8058"/>
    <cellStyle name="60% - 强调文字颜色 5 3 2 2 13" xfId="8059"/>
    <cellStyle name="60% - 强调文字颜色 5 3 2 2 14" xfId="8060"/>
    <cellStyle name="常规 9 11 9" xfId="8061"/>
    <cellStyle name="常规 14 2 10" xfId="8062"/>
    <cellStyle name="60% - 强调文字颜色 5 3 2 2 14 2" xfId="8063"/>
    <cellStyle name="60% - 强调文字颜色 5 3 2 2 15" xfId="8064"/>
    <cellStyle name="常规 9 12 9" xfId="8065"/>
    <cellStyle name="60% - 强调文字颜色 5 3 2 2 15 2" xfId="8066"/>
    <cellStyle name="常规 5 2 2 10 2" xfId="8067"/>
    <cellStyle name="60% - 强调文字颜色 5 3 2 2 16" xfId="8068"/>
    <cellStyle name="60% - 强调文字颜色 5 3 2 2 2" xfId="8069"/>
    <cellStyle name="输入 3 20" xfId="8070"/>
    <cellStyle name="输入 3 15" xfId="8071"/>
    <cellStyle name="常规 2 9 15" xfId="8072"/>
    <cellStyle name="60% - 强调文字颜色 5 3 2 2 2 2" xfId="8073"/>
    <cellStyle name="60% - 强调文字颜色 5 3 2 2 3" xfId="8074"/>
    <cellStyle name="解释性文本 2 2 2 5" xfId="8075"/>
    <cellStyle name="60% - 强调文字颜色 5 3 2 2 3 2" xfId="8076"/>
    <cellStyle name="常规 7 8 2" xfId="8077"/>
    <cellStyle name="60% - 强调文字颜色 5 3 2 2 4" xfId="8078"/>
    <cellStyle name="解释性文本 12 9" xfId="8079"/>
    <cellStyle name="60% - 强调文字颜色 5 3 2 2 4 2" xfId="8080"/>
    <cellStyle name="常规 7 8 3" xfId="8081"/>
    <cellStyle name="60% - 强调文字颜色 5 3 2 2 5" xfId="8082"/>
    <cellStyle name="常规 10 11 14" xfId="8083"/>
    <cellStyle name="60% - 强调文字颜色 5 3 2 2 5 2" xfId="8084"/>
    <cellStyle name="常规 7 8 4" xfId="8085"/>
    <cellStyle name="60% - 强调文字颜色 5 3 2 2 6" xfId="8086"/>
    <cellStyle name="常规 7 8 5" xfId="8087"/>
    <cellStyle name="60% - 强调文字颜色 5 3 2 2 7" xfId="8088"/>
    <cellStyle name="输入 4 20" xfId="8089"/>
    <cellStyle name="输入 4 15" xfId="8090"/>
    <cellStyle name="60% - 强调文字颜色 5 3 2 2 7 2" xfId="8091"/>
    <cellStyle name="常规 7 8 6" xfId="8092"/>
    <cellStyle name="标题 13 2" xfId="8093"/>
    <cellStyle name="60% - 强调文字颜色 5 3 2 2 8" xfId="8094"/>
    <cellStyle name="常规 10 4 10 10" xfId="8095"/>
    <cellStyle name="60% - 强调文字颜色 5 3 2 2 8 2" xfId="8096"/>
    <cellStyle name="常规 7 8 7" xfId="8097"/>
    <cellStyle name="60% - 强调文字颜色 5 3 2 2 9" xfId="8098"/>
    <cellStyle name="60% - 强调文字颜色 5 3 2 2 9 2" xfId="8099"/>
    <cellStyle name="60% - 强调文字颜色 5 3 2 3" xfId="8100"/>
    <cellStyle name="60% - 强调文字颜色 5 3 2 3 2" xfId="8101"/>
    <cellStyle name="60% - 强调文字颜色 5 3 2 4" xfId="8102"/>
    <cellStyle name="解释性文本 3 2 18" xfId="8103"/>
    <cellStyle name="60% - 强调文字颜色 5 3 2 4 2" xfId="8104"/>
    <cellStyle name="60% - 强调文字颜色 5 3 2 5" xfId="8105"/>
    <cellStyle name="60% - 强调文字颜色 5 3 2 5 2" xfId="8106"/>
    <cellStyle name="60% - 强调文字颜色 5 3 2 6" xfId="8107"/>
    <cellStyle name="60% - 强调文字颜色 5 3 2 6 2" xfId="8108"/>
    <cellStyle name="60% - 强调文字颜色 5 3 2 7" xfId="8109"/>
    <cellStyle name="千位分隔 10 10 4" xfId="8110"/>
    <cellStyle name="60% - 强调文字颜色 5 3 2 7 2" xfId="8111"/>
    <cellStyle name="60% - 强调文字颜色 5 3 2 8" xfId="8112"/>
    <cellStyle name="60% - 强调文字颜色 5 3 2 9" xfId="8113"/>
    <cellStyle name="60% - 强调文字颜色 5 3 2_庄墓预算（定稿）2改" xfId="8114"/>
    <cellStyle name="60% - 强调文字颜色 5 3 3" xfId="8115"/>
    <cellStyle name="60% - 强调文字颜色 5 3 3 10" xfId="8116"/>
    <cellStyle name="60% - 强调文字颜色 5 3 3 10 2" xfId="8117"/>
    <cellStyle name="60% - 强调文字颜色 5 3 3 11" xfId="8118"/>
    <cellStyle name="强调文字颜色 3 2 3 12" xfId="8119"/>
    <cellStyle name="60% - 强调文字颜色 5 3 3 11 2" xfId="8120"/>
    <cellStyle name="60% - 强调文字颜色 5 3 3 2" xfId="8121"/>
    <cellStyle name="60% - 强调文字颜色 5 3 3 2 2" xfId="8122"/>
    <cellStyle name="60% - 强调文字颜色 5 3 3 3" xfId="8123"/>
    <cellStyle name="强调文字颜色 3 2 2 9" xfId="8124"/>
    <cellStyle name="60% - 强调文字颜色 5 3 3 3 2" xfId="8125"/>
    <cellStyle name="60% - 强调文字颜色 5 3 3 4" xfId="8126"/>
    <cellStyle name="强调文字颜色 3 2 3 9" xfId="8127"/>
    <cellStyle name="60% - 强调文字颜色 5 3 3 4 2" xfId="8128"/>
    <cellStyle name="60% - 强调文字颜色 5 3 3 5" xfId="8129"/>
    <cellStyle name="60% - 强调文字颜色 5 3 3 5 2" xfId="8130"/>
    <cellStyle name="60% - 强调文字颜色 5 3 3 6" xfId="8131"/>
    <cellStyle name="60% - 强调文字颜色 5 3 3 6 2" xfId="8132"/>
    <cellStyle name="60% - 强调文字颜色 5 3 4 2" xfId="8133"/>
    <cellStyle name="60% - 强调文字颜色 5 3 4 2 2" xfId="8134"/>
    <cellStyle name="60% - 强调文字颜色 5 3 4 3" xfId="8135"/>
    <cellStyle name="强调文字颜色 3 3 2 9" xfId="8136"/>
    <cellStyle name="60% - 强调文字颜色 5 3 4 3 2" xfId="8137"/>
    <cellStyle name="60% - 强调文字颜色 5 3 4 4" xfId="8138"/>
    <cellStyle name="60% - 强调文字颜色 5 3 5" xfId="8139"/>
    <cellStyle name="标题 6 2 2 7" xfId="8140"/>
    <cellStyle name="60% - 强调文字颜色 5 3 5 2" xfId="8141"/>
    <cellStyle name="60% - 强调文字颜色 5 3 6" xfId="8142"/>
    <cellStyle name="注释 2 3 20 8" xfId="8143"/>
    <cellStyle name="60% - 强调文字颜色 5 3 6 2" xfId="8144"/>
    <cellStyle name="60% - 强调文字颜色 6 2 2 2 9 2" xfId="8145"/>
    <cellStyle name="60% - 强调文字颜色 5 3 7" xfId="8146"/>
    <cellStyle name="60% - 强调文字颜色 5 3 7 2" xfId="8147"/>
    <cellStyle name="60% - 强调文字颜色 5 3 8" xfId="8148"/>
    <cellStyle name="常规 2 3 2 4" xfId="8149"/>
    <cellStyle name="60% - 强调文字颜色 5 3 8 2" xfId="8150"/>
    <cellStyle name="60% - 强调文字颜色 5 3 9" xfId="8151"/>
    <cellStyle name="常规 2 3 3 4" xfId="8152"/>
    <cellStyle name="60% - 强调文字颜色 5 3 9 2" xfId="8153"/>
    <cellStyle name="60% - 强调文字颜色 5 4" xfId="8154"/>
    <cellStyle name="60% - 强调文字颜色 5 4 10" xfId="8155"/>
    <cellStyle name="60% - 强调文字颜色 5 4 10 2" xfId="8156"/>
    <cellStyle name="60% - 强调文字颜色 5 4 11" xfId="8157"/>
    <cellStyle name="60% - 强调文字颜色 5 4 12" xfId="8158"/>
    <cellStyle name="强调文字颜色 2 3 2 3" xfId="8159"/>
    <cellStyle name="60% - 强调文字颜色 5 4 12 2" xfId="8160"/>
    <cellStyle name="强调文字颜色 2 3 3 3" xfId="8161"/>
    <cellStyle name="60% - 强调文字颜色 5 4 13 2" xfId="8162"/>
    <cellStyle name="60% - 强调文字颜色 5 4 14" xfId="8163"/>
    <cellStyle name="强调文字颜色 2 3 4 3" xfId="8164"/>
    <cellStyle name="60% - 强调文字颜色 5 4 14 2" xfId="8165"/>
    <cellStyle name="60% - 强调文字颜色 5 4 15 2" xfId="8166"/>
    <cellStyle name="60% - 强调文字颜色 5 4 16" xfId="8167"/>
    <cellStyle name="千位分隔 18 14" xfId="8168"/>
    <cellStyle name="标题 3 3 2 5" xfId="8169"/>
    <cellStyle name="60% - 强调文字颜色 5 4 2" xfId="8170"/>
    <cellStyle name="千位分隔 18 20" xfId="8171"/>
    <cellStyle name="千位分隔 18 15" xfId="8172"/>
    <cellStyle name="标题 3 3 2 6" xfId="8173"/>
    <cellStyle name="60% - 强调文字颜色 5 4 3" xfId="8174"/>
    <cellStyle name="标题 3 3 2 6 2" xfId="8175"/>
    <cellStyle name="60% - 强调文字颜色 5 4 3 2" xfId="8176"/>
    <cellStyle name="标题 3 3 2 7 2" xfId="8177"/>
    <cellStyle name="60% - 强调文字颜色 5 4 4 2" xfId="8178"/>
    <cellStyle name="千位分隔 18 17" xfId="8179"/>
    <cellStyle name="标题 3 3 2 8" xfId="8180"/>
    <cellStyle name="60% - 强调文字颜色 5 4 5" xfId="8181"/>
    <cellStyle name="标题 3 3 2 8 2" xfId="8182"/>
    <cellStyle name="60% - 强调文字颜色 5 4 5 2" xfId="8183"/>
    <cellStyle name="千位分隔 18 18" xfId="8184"/>
    <cellStyle name="标题 3 3 2 9" xfId="8185"/>
    <cellStyle name="60% - 强调文字颜色 5 4 6" xfId="8186"/>
    <cellStyle name="标题 3 3 2 9 2" xfId="8187"/>
    <cellStyle name="60% - 强调文字颜色 5 4 6 2" xfId="8188"/>
    <cellStyle name="千位分隔 18 19" xfId="8189"/>
    <cellStyle name="60% - 强调文字颜色 5 4 7" xfId="8190"/>
    <cellStyle name="强调文字颜色 5 4 16 6" xfId="8191"/>
    <cellStyle name="60% - 强调文字颜色 5 4 7 2" xfId="8192"/>
    <cellStyle name="60% - 强调文字颜色 5 4 8" xfId="8193"/>
    <cellStyle name="常规 2 4 2 4" xfId="8194"/>
    <cellStyle name="60% - 强调文字颜色 5 4 8 2" xfId="8195"/>
    <cellStyle name="60% - 强调文字颜色 5 4 9" xfId="8196"/>
    <cellStyle name="常规 2 4 3 4" xfId="8197"/>
    <cellStyle name="60% - 强调文字颜色 5 4 9 2" xfId="8198"/>
    <cellStyle name="60% - 强调文字颜色 5 5" xfId="8199"/>
    <cellStyle name="标题 3 3 3 5" xfId="8200"/>
    <cellStyle name="60% - 强调文字颜色 5 5 2" xfId="8201"/>
    <cellStyle name="标题 3 3 3 6" xfId="8202"/>
    <cellStyle name="60% - 强调文字颜色 5 5 3" xfId="8203"/>
    <cellStyle name="60% - 强调文字颜色 5 6" xfId="8204"/>
    <cellStyle name="60% - 强调文字颜色 5 6 2" xfId="8205"/>
    <cellStyle name="60% - 强调文字颜色 5 7" xfId="8206"/>
    <cellStyle name="60% - 强调文字颜色 5 7 2" xfId="8207"/>
    <cellStyle name="60% - 强调文字颜色 5 8" xfId="8208"/>
    <cellStyle name="60% - 强调文字颜色 5 8 2" xfId="8209"/>
    <cellStyle name="60% - 强调文字颜色 5 9" xfId="8210"/>
    <cellStyle name="千位分隔 19 14" xfId="8211"/>
    <cellStyle name="60% - 强调文字颜色 5 9 2" xfId="8212"/>
    <cellStyle name="常规 10 12" xfId="8213"/>
    <cellStyle name="标题 1 3 2 9 2" xfId="8214"/>
    <cellStyle name="60% - 强调文字颜色 6 10" xfId="8215"/>
    <cellStyle name="常规 10 12 2" xfId="8216"/>
    <cellStyle name="60% - 强调文字颜色 6 10 2" xfId="8217"/>
    <cellStyle name="常规 10 13" xfId="8218"/>
    <cellStyle name="60% - 强调文字颜色 6 11" xfId="8219"/>
    <cellStyle name="强调文字颜色 6 5 2 5" xfId="8220"/>
    <cellStyle name="60% - 强调文字颜色 6 11 2" xfId="8221"/>
    <cellStyle name="常规 10 14" xfId="8222"/>
    <cellStyle name="60% - 强调文字颜色 6 12" xfId="8223"/>
    <cellStyle name="60% - 强调文字颜色 6 12 2" xfId="8224"/>
    <cellStyle name="常规 10 20" xfId="8225"/>
    <cellStyle name="常规 10 15" xfId="8226"/>
    <cellStyle name="60% - 强调文字颜色 6 13" xfId="8227"/>
    <cellStyle name="60% - 强调文字颜色 6 13 2" xfId="8228"/>
    <cellStyle name="常规 10 16" xfId="8229"/>
    <cellStyle name="60% - 强调文字颜色 6 14" xfId="8230"/>
    <cellStyle name="常规 10 17" xfId="8231"/>
    <cellStyle name="60% - 强调文字颜色 6 15" xfId="8232"/>
    <cellStyle name="60% - 强调文字颜色 6 2" xfId="8233"/>
    <cellStyle name="常规 5 13 9" xfId="8234"/>
    <cellStyle name="60% - 强调文字颜色 6 2 10" xfId="8235"/>
    <cellStyle name="60% - 强调文字颜色 6 2 10 2" xfId="8236"/>
    <cellStyle name="百分比 15 10" xfId="8237"/>
    <cellStyle name="60% - 强调文字颜色 6 2 11" xfId="8238"/>
    <cellStyle name="60% - 强调文字颜色 6 2 11 2" xfId="8239"/>
    <cellStyle name="百分比 15 11" xfId="8240"/>
    <cellStyle name="60% - 强调文字颜色 6 2 12" xfId="8241"/>
    <cellStyle name="常规 2 3 2 7" xfId="8242"/>
    <cellStyle name="60% - 强调文字颜色 6 2 12 2" xfId="8243"/>
    <cellStyle name="60% - 强调文字颜色 6 2 13" xfId="8244"/>
    <cellStyle name="常规 2 3 3 7" xfId="8245"/>
    <cellStyle name="60% - 强调文字颜色 6 2 13 2" xfId="8246"/>
    <cellStyle name="60% - 强调文字颜色 6 2 14" xfId="8247"/>
    <cellStyle name="常规 2 3 4 7" xfId="8248"/>
    <cellStyle name="60% - 强调文字颜色 6 2 14 2" xfId="8249"/>
    <cellStyle name="标题 3 2 2 2 5 2" xfId="8250"/>
    <cellStyle name="60% - 强调文字颜色 6 2 15" xfId="8251"/>
    <cellStyle name="60% - 强调文字颜色 6 2 16" xfId="8252"/>
    <cellStyle name="60% - 强调文字颜色 6 2 2" xfId="8253"/>
    <cellStyle name="60% - 强调文字颜色 6 2 2 10" xfId="8254"/>
    <cellStyle name="60% - 强调文字颜色 6 2 2 10 2" xfId="8255"/>
    <cellStyle name="60% - 强调文字颜色 6 2 2 11" xfId="8256"/>
    <cellStyle name="标题 1 2 10" xfId="8257"/>
    <cellStyle name="60% - 强调文字颜色 6 2 2 11 2" xfId="8258"/>
    <cellStyle name="60% - 强调文字颜色 6 2 2 12" xfId="8259"/>
    <cellStyle name="60% - 强调文字颜色 6 2 2 12 2" xfId="8260"/>
    <cellStyle name="60% - 强调文字颜色 6 2 2 13" xfId="8261"/>
    <cellStyle name="60% - 强调文字颜色 6 2 2 13 2" xfId="8262"/>
    <cellStyle name="60% - 强调文字颜色 6 2 2 14" xfId="8263"/>
    <cellStyle name="60% - 强调文字颜色 6 2 2 14 2" xfId="8264"/>
    <cellStyle name="60% - 强调文字颜色 6 2 2 20" xfId="8265"/>
    <cellStyle name="60% - 强调文字颜色 6 2 2 15" xfId="8266"/>
    <cellStyle name="60% - 强调文字颜色 6 2 2 20 2" xfId="8267"/>
    <cellStyle name="60% - 强调文字颜色 6 2 2 15 2" xfId="8268"/>
    <cellStyle name="60% - 强调文字颜色 6 2 2 21" xfId="8269"/>
    <cellStyle name="60% - 强调文字颜色 6 2 2 16" xfId="8270"/>
    <cellStyle name="标题 1 3 10" xfId="8271"/>
    <cellStyle name="60% - 强调文字颜色 6 2 2 16 2" xfId="8272"/>
    <cellStyle name="输出 4 2" xfId="8273"/>
    <cellStyle name="60% - 强调文字颜色 6 2 2 17" xfId="8274"/>
    <cellStyle name="60% - 强调文字颜色 6 2 2 17 2" xfId="8275"/>
    <cellStyle name="输出 4 3" xfId="8276"/>
    <cellStyle name="60% - 强调文字颜色 6 2 2 18" xfId="8277"/>
    <cellStyle name="60% - 强调文字颜色 6 2 2 18 2" xfId="8278"/>
    <cellStyle name="输出 4 4" xfId="8279"/>
    <cellStyle name="60% - 强调文字颜色 6 2 2 19" xfId="8280"/>
    <cellStyle name="60% - 强调文字颜色 6 2 2 19 2" xfId="8281"/>
    <cellStyle name="60% - 强调文字颜色 6 2 2 2" xfId="8282"/>
    <cellStyle name="货币 4 16" xfId="8283"/>
    <cellStyle name="60% - 强调文字颜色 6 2 2 2 2" xfId="8284"/>
    <cellStyle name="60% - 强调文字颜色 6 2 2 2 2 2" xfId="8285"/>
    <cellStyle name="货币 4 17" xfId="8286"/>
    <cellStyle name="60% - 强调文字颜色 6 2 2 2 3" xfId="8287"/>
    <cellStyle name="60% - 强调文字颜色 6 2 2 2 3 2" xfId="8288"/>
    <cellStyle name="货币 4 18" xfId="8289"/>
    <cellStyle name="60% - 强调文字颜色 6 2 2 2 4" xfId="8290"/>
    <cellStyle name="60% - 强调文字颜色 6 2 2 2 4 2" xfId="8291"/>
    <cellStyle name="货币 4 19" xfId="8292"/>
    <cellStyle name="60% - 强调文字颜色 6 2 2 2 5" xfId="8293"/>
    <cellStyle name="千位分隔 22 19" xfId="8294"/>
    <cellStyle name="千位分隔 17 19" xfId="8295"/>
    <cellStyle name="60% - 强调文字颜色 6 2 2 2 5 2" xfId="8296"/>
    <cellStyle name="60% - 强调文字颜色 6 2 2 2 6" xfId="8297"/>
    <cellStyle name="60% - 强调文字颜色 6 2 2 2 6 2" xfId="8298"/>
    <cellStyle name="60% - 强调文字颜色 6 2 2 2 7" xfId="8299"/>
    <cellStyle name="好 2 3 20 11" xfId="8300"/>
    <cellStyle name="60% - 强调文字颜色 6 2 2 2 7 2" xfId="8301"/>
    <cellStyle name="60% - 强调文字颜色 6 2 2 2 9" xfId="8302"/>
    <cellStyle name="60% - 强调文字颜色 6 2 2 3 2" xfId="8303"/>
    <cellStyle name="输出 11" xfId="8304"/>
    <cellStyle name="60% - 强调文字颜色 6 2 2 4" xfId="8305"/>
    <cellStyle name="60% - 强调文字颜色 6 2 2 4 2" xfId="8306"/>
    <cellStyle name="输出 12" xfId="8307"/>
    <cellStyle name="60% - 强调文字颜色 6 2 2 5" xfId="8308"/>
    <cellStyle name="输出 12 2" xfId="8309"/>
    <cellStyle name="60% - 强调文字颜色 6 2 2 5 2" xfId="8310"/>
    <cellStyle name="输出 13" xfId="8311"/>
    <cellStyle name="60% - 强调文字颜色 6 2 2 6" xfId="8312"/>
    <cellStyle name="输出 13 2" xfId="8313"/>
    <cellStyle name="60% - 强调文字颜色 6 2 2 6 2" xfId="8314"/>
    <cellStyle name="货币 5 16" xfId="8315"/>
    <cellStyle name="百分比 15 2 2 2" xfId="8316"/>
    <cellStyle name="60% - 强调文字颜色 6 2 2 7 2" xfId="8317"/>
    <cellStyle name="输出 15" xfId="8318"/>
    <cellStyle name="百分比 15 2 3" xfId="8319"/>
    <cellStyle name="60% - 强调文字颜色 6 2 2 8" xfId="8320"/>
    <cellStyle name="百分比 15 2 3 2" xfId="8321"/>
    <cellStyle name="60% - 强调文字颜色 6 2 2 8 2" xfId="8322"/>
    <cellStyle name="百分比 15 2 4" xfId="8323"/>
    <cellStyle name="60% - 强调文字颜色 6 2 2 9" xfId="8324"/>
    <cellStyle name="百分比 15 2 4 2" xfId="8325"/>
    <cellStyle name="60% - 强调文字颜色 6 2 2 9 2" xfId="8326"/>
    <cellStyle name="常规 12 2" xfId="8327"/>
    <cellStyle name="60% - 强调文字颜色 6 2 2_庄墓预算（定稿）2改" xfId="8328"/>
    <cellStyle name="60% - 强调文字颜色 6 2 3" xfId="8329"/>
    <cellStyle name="样式 1 2 4" xfId="8330"/>
    <cellStyle name="强调文字颜色 5 5 2" xfId="8331"/>
    <cellStyle name="60% - 强调文字颜色 6 2 3 14" xfId="8332"/>
    <cellStyle name="样式 1 2 4 2" xfId="8333"/>
    <cellStyle name="强调文字颜色 5 5 2 2" xfId="8334"/>
    <cellStyle name="60% - 强调文字颜色 6 2 3 14 2" xfId="8335"/>
    <cellStyle name="样式 1 2 5" xfId="8336"/>
    <cellStyle name="强调文字颜色 5 5 3" xfId="8337"/>
    <cellStyle name="60% - 强调文字颜色 6 2 3 20" xfId="8338"/>
    <cellStyle name="60% - 强调文字颜色 6 2 3 15" xfId="8339"/>
    <cellStyle name="60% - 强调文字颜色 6 2 3 15 2" xfId="8340"/>
    <cellStyle name="样式 1 2 6" xfId="8341"/>
    <cellStyle name="60% - 强调文字颜色 6 2 3 16" xfId="8342"/>
    <cellStyle name="标题 2 3 10" xfId="8343"/>
    <cellStyle name="60% - 强调文字颜色 6 2 3 16 2" xfId="8344"/>
    <cellStyle name="样式 1 2 7" xfId="8345"/>
    <cellStyle name="60% - 强调文字颜色 6 2 3 17" xfId="8346"/>
    <cellStyle name="注释 3 2 2 14" xfId="8347"/>
    <cellStyle name="60% - 强调文字颜色 6 2 3 17 2" xfId="8348"/>
    <cellStyle name="样式 1 2 8" xfId="8349"/>
    <cellStyle name="60% - 强调文字颜色 6 2 3 18" xfId="8350"/>
    <cellStyle name="60% - 强调文字颜色 6 2 3 18 2" xfId="8351"/>
    <cellStyle name="样式 1 2 9" xfId="8352"/>
    <cellStyle name="60% - 强调文字颜色 6 2 3 19" xfId="8353"/>
    <cellStyle name="60% - 强调文字颜色 6 2 3 19 2" xfId="8354"/>
    <cellStyle name="常规 6 5 2 10" xfId="8355"/>
    <cellStyle name="60% - 强调文字颜色 6 2 3 2" xfId="8356"/>
    <cellStyle name="60% - 强调文字颜色 6 2 3 3 2" xfId="8357"/>
    <cellStyle name="常规 6 5 2 12" xfId="8358"/>
    <cellStyle name="60% - 强调文字颜色 6 2 3 4" xfId="8359"/>
    <cellStyle name="60% - 强调文字颜色 6 2 3 4 2" xfId="8360"/>
    <cellStyle name="常规 6 5 2 13" xfId="8361"/>
    <cellStyle name="60% - 强调文字颜色 6 2 3 5" xfId="8362"/>
    <cellStyle name="60% - 强调文字颜色 6 2 3 5 2" xfId="8363"/>
    <cellStyle name="常规 6 5 2 14" xfId="8364"/>
    <cellStyle name="60% - 强调文字颜色 6 2 3 6" xfId="8365"/>
    <cellStyle name="60% - 强调文字颜色 6 2 3 6 2" xfId="8366"/>
    <cellStyle name="警告文本 4 20" xfId="8367"/>
    <cellStyle name="警告文本 4 15" xfId="8368"/>
    <cellStyle name="60% - 强调文字颜色 6 2 3 7 2" xfId="8369"/>
    <cellStyle name="60% - 强调文字颜色 6 2 3 8" xfId="8370"/>
    <cellStyle name="60% - 强调文字颜色 6 2 3 8 2" xfId="8371"/>
    <cellStyle name="60% - 强调文字颜色 6 2 3 9" xfId="8372"/>
    <cellStyle name="60% - 强调文字颜色 6 2 3 9 2" xfId="8373"/>
    <cellStyle name="60% - 强调文字颜色 6 2 4" xfId="8374"/>
    <cellStyle name="60% - 强调文字颜色 6 2 4 2" xfId="8375"/>
    <cellStyle name="60% - 强调文字颜色 6 2 5" xfId="8376"/>
    <cellStyle name="60% - 强调文字颜色 6 2 6" xfId="8377"/>
    <cellStyle name="60% - 强调文字颜色 6 2 7" xfId="8378"/>
    <cellStyle name="常规 2 10 3" xfId="8379"/>
    <cellStyle name="60% - 强调文字颜色 6 2 7 2" xfId="8380"/>
    <cellStyle name="60% - 强调文字颜色 6 2 8" xfId="8381"/>
    <cellStyle name="检查单元格 3 2 2 12" xfId="8382"/>
    <cellStyle name="常规 3 2 2 4" xfId="8383"/>
    <cellStyle name="常规 2 11 3" xfId="8384"/>
    <cellStyle name="60% - 强调文字颜色 6 2 8 2" xfId="8385"/>
    <cellStyle name="60% - 强调文字颜色 6 2 9" xfId="8386"/>
    <cellStyle name="常规 3 2 3 4" xfId="8387"/>
    <cellStyle name="常规 2 12 3" xfId="8388"/>
    <cellStyle name="60% - 强调文字颜色 6 2 9 2" xfId="8389"/>
    <cellStyle name="60% - 强调文字颜色 6 3" xfId="8390"/>
    <cellStyle name="60% - 强调文字颜色 6 3 10 2" xfId="8391"/>
    <cellStyle name="百分比 16 10" xfId="8392"/>
    <cellStyle name="60% - 强调文字颜色 6 3 11" xfId="8393"/>
    <cellStyle name="60% - 强调文字颜色 6 3 11 2" xfId="8394"/>
    <cellStyle name="百分比 16 11" xfId="8395"/>
    <cellStyle name="60% - 强调文字颜色 6 3 12" xfId="8396"/>
    <cellStyle name="输入 2 2 7" xfId="8397"/>
    <cellStyle name="60% - 强调文字颜色 6 3 12 2" xfId="8398"/>
    <cellStyle name="输入 2 3 7" xfId="8399"/>
    <cellStyle name="60% - 强调文字颜色 6 3 13 2" xfId="8400"/>
    <cellStyle name="60% - 强调文字颜色 6 3 14" xfId="8401"/>
    <cellStyle name="60% - 强调文字颜色 6 3 14 2" xfId="8402"/>
    <cellStyle name="60% - 强调文字颜色 6 3 15" xfId="8403"/>
    <cellStyle name="60% - 强调文字颜色 6 3 16" xfId="8404"/>
    <cellStyle name="60% - 强调文字颜色 6 3 2" xfId="8405"/>
    <cellStyle name="60% - 强调文字颜色 6 3 2 2" xfId="8406"/>
    <cellStyle name="常规 3 4 9" xfId="8407"/>
    <cellStyle name="60% - 强调文字颜色 6 3 2 2 2" xfId="8408"/>
    <cellStyle name="60% - 强调文字颜色 6 3 2 2 2 2" xfId="8409"/>
    <cellStyle name="60% - 强调文字颜色 6 3 2 2 3" xfId="8410"/>
    <cellStyle name="60% - 强调文字颜色 6 3 2 2 3 2" xfId="8411"/>
    <cellStyle name="60% - 强调文字颜色 6 3 2 2 4" xfId="8412"/>
    <cellStyle name="60% - 强调文字颜色 6 3 2 2 4 2" xfId="8413"/>
    <cellStyle name="60% - 强调文字颜色 6 3 2 2 5" xfId="8414"/>
    <cellStyle name="60% - 强调文字颜色 6 3 2 2 5 2" xfId="8415"/>
    <cellStyle name="60% - 强调文字颜色 6 3 2 2 6" xfId="8416"/>
    <cellStyle name="解释性文本 3 2 2 13" xfId="8417"/>
    <cellStyle name="60% - 强调文字颜色 6 3 2 2 6 2" xfId="8418"/>
    <cellStyle name="60% - 强调文字颜色 6 3 2 2 7" xfId="8419"/>
    <cellStyle name="60% - 强调文字颜色 6 3 2 2 7 2" xfId="8420"/>
    <cellStyle name="60% - 强调文字颜色 6 3 2 2 8" xfId="8421"/>
    <cellStyle name="60% - 强调文字颜色 6 3 2 2 8 2" xfId="8422"/>
    <cellStyle name="60% - 强调文字颜色 6 3 2 2 9" xfId="8423"/>
    <cellStyle name="60% - 强调文字颜色 6 3 2 2 9 2" xfId="8424"/>
    <cellStyle name="60% - 强调文字颜色 6 3 2 3" xfId="8425"/>
    <cellStyle name="常规 3 5 9" xfId="8426"/>
    <cellStyle name="60% - 强调文字颜色 6 3 2 3 2" xfId="8427"/>
    <cellStyle name="60% - 强调文字颜色 6 3 2 4" xfId="8428"/>
    <cellStyle name="60% - 强调文字颜色 6 3 2 5" xfId="8429"/>
    <cellStyle name="常规 6 2 2 14" xfId="8430"/>
    <cellStyle name="常规 3 7 9" xfId="8431"/>
    <cellStyle name="60% - 强调文字颜色 6 3 2 5 2" xfId="8432"/>
    <cellStyle name="60% - 强调文字颜色 6 3 2 6" xfId="8433"/>
    <cellStyle name="常规 3 8 9" xfId="8434"/>
    <cellStyle name="60% - 强调文字颜色 6 3 2 6 2" xfId="8435"/>
    <cellStyle name="百分比 16 2 2" xfId="8436"/>
    <cellStyle name="60% - 强调文字颜色 6 3 2 7" xfId="8437"/>
    <cellStyle name="常规 3 9 9" xfId="8438"/>
    <cellStyle name="百分比 16 2 2 2" xfId="8439"/>
    <cellStyle name="60% - 强调文字颜色 6 3 2 7 2" xfId="8440"/>
    <cellStyle name="百分比 16 2 3" xfId="8441"/>
    <cellStyle name="60% - 强调文字颜色 6 3 2 8" xfId="8442"/>
    <cellStyle name="百分比 16 2 3 2" xfId="8443"/>
    <cellStyle name="60% - 强调文字颜色 6 3 2 8 2" xfId="8444"/>
    <cellStyle name="百分比 16 2 4" xfId="8445"/>
    <cellStyle name="60% - 强调文字颜色 6 3 2 9" xfId="8446"/>
    <cellStyle name="常规 30 2 5" xfId="8447"/>
    <cellStyle name="常规 25 2 5" xfId="8448"/>
    <cellStyle name="60% - 强调文字颜色 6 3 2_庄墓预算（定稿）2改" xfId="8449"/>
    <cellStyle name="60% - 强调文字颜色 6 3 3" xfId="8450"/>
    <cellStyle name="60% - 强调文字颜色 6 3 3 14" xfId="8451"/>
    <cellStyle name="60% - 强调文字颜色 6 3 3 14 2" xfId="8452"/>
    <cellStyle name="60% - 强调文字颜色 6 3 3 15 2" xfId="8453"/>
    <cellStyle name="百分比 9 2 3 2" xfId="8454"/>
    <cellStyle name="60% - 强调文字颜色 6 3 3 16" xfId="8455"/>
    <cellStyle name="常规 4 7 12" xfId="8456"/>
    <cellStyle name="60% - 强调文字颜色 6 3 3 16 2" xfId="8457"/>
    <cellStyle name="60% - 强调文字颜色 6 3 3 17" xfId="8458"/>
    <cellStyle name="60% - 强调文字颜色 6 3 3 17 2" xfId="8459"/>
    <cellStyle name="60% - 强调文字颜色 6 3 3 18" xfId="8460"/>
    <cellStyle name="60% - 强调文字颜色 6 3 3 18 2" xfId="8461"/>
    <cellStyle name="60% - 强调文字颜色 6 3 3 19" xfId="8462"/>
    <cellStyle name="60% - 强调文字颜色 6 3 3 19 2" xfId="8463"/>
    <cellStyle name="60% - 强调文字颜色 6 3 3 2" xfId="8464"/>
    <cellStyle name="60% - 强调文字颜色 6 3 3 3" xfId="8465"/>
    <cellStyle name="常规 4 5 9" xfId="8466"/>
    <cellStyle name="60% - 强调文字颜色 6 3 3 3 2" xfId="8467"/>
    <cellStyle name="60% - 强调文字颜色 6 3 3 4" xfId="8468"/>
    <cellStyle name="常规 4 6 9" xfId="8469"/>
    <cellStyle name="60% - 强调文字颜色 6 3 3 4 2" xfId="8470"/>
    <cellStyle name="60% - 强调文字颜色 6 3 3 5" xfId="8471"/>
    <cellStyle name="常规 4 7 9" xfId="8472"/>
    <cellStyle name="60% - 强调文字颜色 6 3 3 5 2" xfId="8473"/>
    <cellStyle name="60% - 强调文字颜色 6 3 3 6" xfId="8474"/>
    <cellStyle name="常规 4 8 9" xfId="8475"/>
    <cellStyle name="60% - 强调文字颜色 6 3 3 6 2" xfId="8476"/>
    <cellStyle name="百分比 16 3 2" xfId="8477"/>
    <cellStyle name="60% - 强调文字颜色 6 3 3 7" xfId="8478"/>
    <cellStyle name="常规 4 9 9" xfId="8479"/>
    <cellStyle name="60% - 强调文字颜色 6 3 3 7 2" xfId="8480"/>
    <cellStyle name="60% - 强调文字颜色 6 3 3 8" xfId="8481"/>
    <cellStyle name="60% - 强调文字颜色 6 3 3 8 2" xfId="8482"/>
    <cellStyle name="60% - 强调文字颜色 6 3 3 9" xfId="8483"/>
    <cellStyle name="注释 2 8" xfId="8484"/>
    <cellStyle name="60% - 强调文字颜色 6 3 3 9 2" xfId="8485"/>
    <cellStyle name="60% - 强调文字颜色 6 3 4" xfId="8486"/>
    <cellStyle name="60% - 强调文字颜色 6 3 5" xfId="8487"/>
    <cellStyle name="货币 3 2 13" xfId="8488"/>
    <cellStyle name="60% - 强调文字颜色 6 3 5 2" xfId="8489"/>
    <cellStyle name="60% - 强调文字颜色 6 3 6" xfId="8490"/>
    <cellStyle name="60% - 强调文字颜色 6 3 6 2" xfId="8491"/>
    <cellStyle name="60% - 强调文字颜色 6 3 7" xfId="8492"/>
    <cellStyle name="60% - 强调文字颜色 6 3 7 2" xfId="8493"/>
    <cellStyle name="常规 3 3 2 4" xfId="8494"/>
    <cellStyle name="60% - 强调文字颜色 6 3 8 2" xfId="8495"/>
    <cellStyle name="60% - 强调文字颜色 6 3 9" xfId="8496"/>
    <cellStyle name="60% - 强调文字颜色 6 4" xfId="8497"/>
    <cellStyle name="百分比 5 2 9 2" xfId="8498"/>
    <cellStyle name="60% - 强调文字颜色 6 4 10 2" xfId="8499"/>
    <cellStyle name="60% - 强调文字颜色 6 4 11" xfId="8500"/>
    <cellStyle name="注释 2 7" xfId="8501"/>
    <cellStyle name="60% - 强调文字颜色 6 4 11 2" xfId="8502"/>
    <cellStyle name="60% - 强调文字颜色 6 4 12" xfId="8503"/>
    <cellStyle name="注释 3 7" xfId="8504"/>
    <cellStyle name="60% - 强调文字颜色 6 4 12 2" xfId="8505"/>
    <cellStyle name="注释 4 7" xfId="8506"/>
    <cellStyle name="60% - 强调文字颜色 6 4 13 2" xfId="8507"/>
    <cellStyle name="60% - 强调文字颜色 6 4 2" xfId="8508"/>
    <cellStyle name="常规 14 2 2 11" xfId="8509"/>
    <cellStyle name="60% - 强调文字颜色 6 4 2 2" xfId="8510"/>
    <cellStyle name="60% - 强调文字颜色 6 4 3" xfId="8511"/>
    <cellStyle name="60% - 强调文字颜色 6 4 3 2" xfId="8512"/>
    <cellStyle name="60% - 强调文字颜色 6 4 4" xfId="8513"/>
    <cellStyle name="好 2 2 31" xfId="8514"/>
    <cellStyle name="好 2 2 26" xfId="8515"/>
    <cellStyle name="60% - 强调文字颜色 6 4 4 2" xfId="8516"/>
    <cellStyle name="60% - 强调文字颜色 6 4 5" xfId="8517"/>
    <cellStyle name="60% - 强调文字颜色 6 4 6" xfId="8518"/>
    <cellStyle name="60% - 强调文字颜色 6 4 6 2" xfId="8519"/>
    <cellStyle name="60% - 强调文字颜色 6 4 7" xfId="8520"/>
    <cellStyle name="常规 14 2 3 11" xfId="8521"/>
    <cellStyle name="60% - 强调文字颜色 6 4 7 2" xfId="8522"/>
    <cellStyle name="60% - 强调文字颜色 6 4 8" xfId="8523"/>
    <cellStyle name="常规 3 4 2 4" xfId="8524"/>
    <cellStyle name="60% - 强调文字颜色 6 4 8 2" xfId="8525"/>
    <cellStyle name="60% - 强调文字颜色 6 4 9" xfId="8526"/>
    <cellStyle name="链接单元格 2 2 7" xfId="8527"/>
    <cellStyle name="好 2 3 26" xfId="8528"/>
    <cellStyle name="60% - 强调文字颜色 6 4 9 2" xfId="8529"/>
    <cellStyle name="60% - 强调文字颜色 6 5" xfId="8530"/>
    <cellStyle name="60% - 强调文字颜色 6 5 2" xfId="8531"/>
    <cellStyle name="60% - 强调文字颜色 6 5 3" xfId="8532"/>
    <cellStyle name="60% - 强调文字颜色 6 6" xfId="8533"/>
    <cellStyle name="60% - 强调文字颜色 6 6 2" xfId="8534"/>
    <cellStyle name="60% - 强调文字颜色 6 7" xfId="8535"/>
    <cellStyle name="60% - 强调文字颜色 6 7 2" xfId="8536"/>
    <cellStyle name="60% - 强调文字颜色 6 8" xfId="8537"/>
    <cellStyle name="60% - 强调文字颜色 6 8 2" xfId="8538"/>
    <cellStyle name="60% - 强调文字颜色 6 9" xfId="8539"/>
    <cellStyle name="60% - 强调文字颜色 6 9 2" xfId="8540"/>
    <cellStyle name="ColLevel_0" xfId="8541"/>
    <cellStyle name="Comma [0]_laroux" xfId="8542"/>
    <cellStyle name="常规 8 2 2 12" xfId="8543"/>
    <cellStyle name="常规 7 13 8" xfId="8544"/>
    <cellStyle name="常规 4 2 4 9" xfId="8545"/>
    <cellStyle name="Comma_laroux" xfId="8546"/>
    <cellStyle name="常规 13 2 2 9" xfId="8547"/>
    <cellStyle name="Currency_laroux" xfId="8548"/>
    <cellStyle name="常规 2 3 2 12" xfId="8549"/>
    <cellStyle name="百分比 10 10" xfId="8550"/>
    <cellStyle name="常规 2 3 2 13" xfId="8551"/>
    <cellStyle name="百分比 10 11" xfId="8552"/>
    <cellStyle name="百分比 10 2" xfId="8553"/>
    <cellStyle name="百分比 10 2 10" xfId="8554"/>
    <cellStyle name="百分比 10 2 10 2" xfId="8555"/>
    <cellStyle name="百分比 10 2 11" xfId="8556"/>
    <cellStyle name="百分比 10 2 11 2" xfId="8557"/>
    <cellStyle name="百分比 10 2 12" xfId="8558"/>
    <cellStyle name="百分比 10 2 13" xfId="8559"/>
    <cellStyle name="百分比 10 2 14" xfId="8560"/>
    <cellStyle name="百分比 10 2 14 2" xfId="8561"/>
    <cellStyle name="百分比 10 2 15" xfId="8562"/>
    <cellStyle name="百分比 10 2 15 2" xfId="8563"/>
    <cellStyle name="百分比 10 2 16" xfId="8564"/>
    <cellStyle name="百分比 10 2 2" xfId="8565"/>
    <cellStyle name="输入 3 15 6" xfId="8566"/>
    <cellStyle name="百分比 10 2 2 2" xfId="8567"/>
    <cellStyle name="百分比 10 2 3" xfId="8568"/>
    <cellStyle name="检查单元格 2 2 29" xfId="8569"/>
    <cellStyle name="百分比 10 2 3 2" xfId="8570"/>
    <cellStyle name="百分比 10 2 4" xfId="8571"/>
    <cellStyle name="百分比 10 2 4 2" xfId="8572"/>
    <cellStyle name="百分比 10 2 5" xfId="8573"/>
    <cellStyle name="强调文字颜色 1 2 2 4" xfId="8574"/>
    <cellStyle name="百分比 10 2 5 2" xfId="8575"/>
    <cellStyle name="百分比 10 2 6" xfId="8576"/>
    <cellStyle name="强调文字颜色 1 2 3 4" xfId="8577"/>
    <cellStyle name="百分比 10 2 6 2" xfId="8578"/>
    <cellStyle name="百分比 10 2 7" xfId="8579"/>
    <cellStyle name="百分比 10 2 7 2" xfId="8580"/>
    <cellStyle name="百分比 10 2 8" xfId="8581"/>
    <cellStyle name="检查单元格 2 3 29" xfId="8582"/>
    <cellStyle name="百分比 10 2 8 2" xfId="8583"/>
    <cellStyle name="百分比 10 2 9" xfId="8584"/>
    <cellStyle name="百分比 10 2 9 2" xfId="8585"/>
    <cellStyle name="百分比 10 3" xfId="8586"/>
    <cellStyle name="常规 6 4 2 15" xfId="8587"/>
    <cellStyle name="百分比 10 3 2" xfId="8588"/>
    <cellStyle name="百分比 10 4" xfId="8589"/>
    <cellStyle name="百分比 10 4 2" xfId="8590"/>
    <cellStyle name="百分比 10 5" xfId="8591"/>
    <cellStyle name="强调文字颜色 1 2 2 2 13" xfId="8592"/>
    <cellStyle name="百分比 10 5 2" xfId="8593"/>
    <cellStyle name="百分比 10 6" xfId="8594"/>
    <cellStyle name="百分比 10 7" xfId="8595"/>
    <cellStyle name="百分比 10 7 2" xfId="8596"/>
    <cellStyle name="百分比 10 8" xfId="8597"/>
    <cellStyle name="百分比 10 8 2" xfId="8598"/>
    <cellStyle name="百分比 10 9" xfId="8599"/>
    <cellStyle name="计算 2 2 21 5" xfId="8600"/>
    <cellStyle name="百分比 10 9 2" xfId="8601"/>
    <cellStyle name="百分比 11" xfId="8602"/>
    <cellStyle name="常规 2 3 3 12" xfId="8603"/>
    <cellStyle name="百分比 11 10" xfId="8604"/>
    <cellStyle name="常规 2 3 3 13" xfId="8605"/>
    <cellStyle name="百分比 11 11" xfId="8606"/>
    <cellStyle name="百分比 11 2" xfId="8607"/>
    <cellStyle name="百分比 11 2 10" xfId="8608"/>
    <cellStyle name="百分比 11 2 10 2" xfId="8609"/>
    <cellStyle name="百分比 11 2 11" xfId="8610"/>
    <cellStyle name="百分比 11 2 11 2" xfId="8611"/>
    <cellStyle name="百分比 11 2 12" xfId="8612"/>
    <cellStyle name="常规 13 2 3" xfId="8613"/>
    <cellStyle name="百分比 11 2 12 2" xfId="8614"/>
    <cellStyle name="百分比 11 2 13" xfId="8615"/>
    <cellStyle name="常规 13 3 3" xfId="8616"/>
    <cellStyle name="标题 3 3 3 19" xfId="8617"/>
    <cellStyle name="百分比 11 2 13 2" xfId="8618"/>
    <cellStyle name="百分比 11 2 14" xfId="8619"/>
    <cellStyle name="常规 13 4 3" xfId="8620"/>
    <cellStyle name="百分比 11 2 14 2" xfId="8621"/>
    <cellStyle name="百分比 11 2 15" xfId="8622"/>
    <cellStyle name="常规 13 5 3" xfId="8623"/>
    <cellStyle name="百分比 11 2 15 2" xfId="8624"/>
    <cellStyle name="百分比 11 2 16" xfId="8625"/>
    <cellStyle name="百分比 11 2 2" xfId="8626"/>
    <cellStyle name="百分比 11 2 2 2" xfId="8627"/>
    <cellStyle name="百分比 11 2 3" xfId="8628"/>
    <cellStyle name="百分比 11 2 3 2" xfId="8629"/>
    <cellStyle name="百分比 11 2 4" xfId="8630"/>
    <cellStyle name="百分比 11 2 4 2" xfId="8631"/>
    <cellStyle name="百分比 11 2 5" xfId="8632"/>
    <cellStyle name="百分比 11 2 6" xfId="8633"/>
    <cellStyle name="百分比 11 2 7" xfId="8634"/>
    <cellStyle name="百分比 11 2 8" xfId="8635"/>
    <cellStyle name="百分比 11 2 9" xfId="8636"/>
    <cellStyle name="百分比 11 3" xfId="8637"/>
    <cellStyle name="百分比 11 3 2" xfId="8638"/>
    <cellStyle name="百分比 11 5" xfId="8639"/>
    <cellStyle name="货币 2 2 18" xfId="8640"/>
    <cellStyle name="百分比 11 5 2" xfId="8641"/>
    <cellStyle name="百分比 11 6" xfId="8642"/>
    <cellStyle name="百分比 11 6 2" xfId="8643"/>
    <cellStyle name="百分比 11 7" xfId="8644"/>
    <cellStyle name="百分比 11 7 2" xfId="8645"/>
    <cellStyle name="百分比 11 8" xfId="8646"/>
    <cellStyle name="百分比 11 8 2" xfId="8647"/>
    <cellStyle name="百分比 11 9" xfId="8648"/>
    <cellStyle name="百分比 12" xfId="8649"/>
    <cellStyle name="常规 2 3 4 12" xfId="8650"/>
    <cellStyle name="百分比 12 10" xfId="8651"/>
    <cellStyle name="常规 2 3 4 13" xfId="8652"/>
    <cellStyle name="百分比 12 11" xfId="8653"/>
    <cellStyle name="输出 5 2 9" xfId="8654"/>
    <cellStyle name="强调文字颜色 6 2 2 24" xfId="8655"/>
    <cellStyle name="强调文字颜色 6 2 2 19" xfId="8656"/>
    <cellStyle name="百分比 12 2" xfId="8657"/>
    <cellStyle name="百分比 12 2 10" xfId="8658"/>
    <cellStyle name="百分比 12 2 10 2" xfId="8659"/>
    <cellStyle name="百分比 12 2 11" xfId="8660"/>
    <cellStyle name="计算 2 3 26" xfId="8661"/>
    <cellStyle name="百分比 12 2 11 2" xfId="8662"/>
    <cellStyle name="百分比 12 2 12" xfId="8663"/>
    <cellStyle name="百分比 12 2 12 2" xfId="8664"/>
    <cellStyle name="百分比 12 2 13" xfId="8665"/>
    <cellStyle name="标题 4 3 3 19" xfId="8666"/>
    <cellStyle name="百分比 12 2 13 2" xfId="8667"/>
    <cellStyle name="百分比 12 2 14" xfId="8668"/>
    <cellStyle name="百分比 12 2 14 2" xfId="8669"/>
    <cellStyle name="百分比 12 2 15" xfId="8670"/>
    <cellStyle name="百分比 12 2 15 2" xfId="8671"/>
    <cellStyle name="百分比 12 2 16" xfId="8672"/>
    <cellStyle name="百分比 12 2 2" xfId="8673"/>
    <cellStyle name="百分比 12 2 2 2" xfId="8674"/>
    <cellStyle name="百分比 12 2 3" xfId="8675"/>
    <cellStyle name="百分比 12 2 3 2" xfId="8676"/>
    <cellStyle name="百分比 12 2 4" xfId="8677"/>
    <cellStyle name="百分比 12 2 4 2" xfId="8678"/>
    <cellStyle name="百分比 12 2 5" xfId="8679"/>
    <cellStyle name="强调文字颜色 3 2 2 4" xfId="8680"/>
    <cellStyle name="百分比 12 2 5 2" xfId="8681"/>
    <cellStyle name="百分比 12 2 6" xfId="8682"/>
    <cellStyle name="强调文字颜色 3 2 3 4" xfId="8683"/>
    <cellStyle name="百分比 12 2 6 2" xfId="8684"/>
    <cellStyle name="百分比 12 2 7" xfId="8685"/>
    <cellStyle name="百分比 12 2 7 2" xfId="8686"/>
    <cellStyle name="百分比 12 2 8" xfId="8687"/>
    <cellStyle name="百分比 12 2 8 2" xfId="8688"/>
    <cellStyle name="百分比 12 2 9" xfId="8689"/>
    <cellStyle name="百分比 12 2 9 2" xfId="8690"/>
    <cellStyle name="强调文字颜色 6 2 2 30" xfId="8691"/>
    <cellStyle name="强调文字颜色 6 2 2 25" xfId="8692"/>
    <cellStyle name="百分比 12 3" xfId="8693"/>
    <cellStyle name="百分比 12 3 2" xfId="8694"/>
    <cellStyle name="百分比 12 4 2" xfId="8695"/>
    <cellStyle name="强调文字颜色 6 2 2 27" xfId="8696"/>
    <cellStyle name="百分比 12 5" xfId="8697"/>
    <cellStyle name="强调文字颜色 6 2 2 28" xfId="8698"/>
    <cellStyle name="百分比 12 6" xfId="8699"/>
    <cellStyle name="百分比 12 6 2" xfId="8700"/>
    <cellStyle name="强调文字颜色 6 2 2 29" xfId="8701"/>
    <cellStyle name="百分比 12 7" xfId="8702"/>
    <cellStyle name="百分比 12 7 2" xfId="8703"/>
    <cellStyle name="百分比 12 8" xfId="8704"/>
    <cellStyle name="百分比 12 8 2" xfId="8705"/>
    <cellStyle name="百分比 12 9" xfId="8706"/>
    <cellStyle name="百分比 12 9 2" xfId="8707"/>
    <cellStyle name="百分比 13" xfId="8708"/>
    <cellStyle name="百分比 13 10" xfId="8709"/>
    <cellStyle name="百分比 13 11" xfId="8710"/>
    <cellStyle name="常规 5 2 7" xfId="8711"/>
    <cellStyle name="百分比 13 2" xfId="8712"/>
    <cellStyle name="百分比 13 2 10" xfId="8713"/>
    <cellStyle name="百分比 13 2 10 2" xfId="8714"/>
    <cellStyle name="百分比 13 2 11" xfId="8715"/>
    <cellStyle name="百分比 13 2 11 2" xfId="8716"/>
    <cellStyle name="百分比 13 2 12" xfId="8717"/>
    <cellStyle name="百分比 13 2 12 2" xfId="8718"/>
    <cellStyle name="百分比 13 2 13" xfId="8719"/>
    <cellStyle name="百分比 13 2 13 2" xfId="8720"/>
    <cellStyle name="百分比 13 2 14" xfId="8721"/>
    <cellStyle name="常规 5 3 2 7" xfId="8722"/>
    <cellStyle name="百分比 13 2 14 2" xfId="8723"/>
    <cellStyle name="百分比 13 2 15" xfId="8724"/>
    <cellStyle name="百分比 13 2 15 2" xfId="8725"/>
    <cellStyle name="百分比 13 2 16" xfId="8726"/>
    <cellStyle name="百分比 13 2 2" xfId="8727"/>
    <cellStyle name="百分比 13 2 2 2" xfId="8728"/>
    <cellStyle name="百分比 13 2 3" xfId="8729"/>
    <cellStyle name="百分比 13 2 3 2" xfId="8730"/>
    <cellStyle name="百分比 13 2 4" xfId="8731"/>
    <cellStyle name="百分比 13 2 4 2" xfId="8732"/>
    <cellStyle name="百分比 13 2 5" xfId="8733"/>
    <cellStyle name="百分比 13 2 6" xfId="8734"/>
    <cellStyle name="输入 2 2 2 8" xfId="8735"/>
    <cellStyle name="强调文字颜色 4 2 3 4" xfId="8736"/>
    <cellStyle name="百分比 13 2 6 2" xfId="8737"/>
    <cellStyle name="百分比 13 2 7" xfId="8738"/>
    <cellStyle name="常规 7 4 2 11" xfId="8739"/>
    <cellStyle name="百分比 13 2 7 2" xfId="8740"/>
    <cellStyle name="常规 5 2 8" xfId="8741"/>
    <cellStyle name="百分比 13 3" xfId="8742"/>
    <cellStyle name="百分比 13 3 2" xfId="8743"/>
    <cellStyle name="百分比 13 4 2" xfId="8744"/>
    <cellStyle name="常规 22 10" xfId="8745"/>
    <cellStyle name="常规 17 10" xfId="8746"/>
    <cellStyle name="百分比 13 5" xfId="8747"/>
    <cellStyle name="百分比 13 5 2" xfId="8748"/>
    <cellStyle name="百分比 13 6" xfId="8749"/>
    <cellStyle name="百分比 13 7" xfId="8750"/>
    <cellStyle name="百分比 13 7 2" xfId="8751"/>
    <cellStyle name="百分比 13 8" xfId="8752"/>
    <cellStyle name="百分比 13 8 2" xfId="8753"/>
    <cellStyle name="百分比 13 9" xfId="8754"/>
    <cellStyle name="百分比 13 9 2" xfId="8755"/>
    <cellStyle name="百分比 14" xfId="8756"/>
    <cellStyle name="百分比 14 10" xfId="8757"/>
    <cellStyle name="百分比 14 11" xfId="8758"/>
    <cellStyle name="百分比 8 4" xfId="8759"/>
    <cellStyle name="百分比 14 2 10" xfId="8760"/>
    <cellStyle name="百分比 8 4 2" xfId="8761"/>
    <cellStyle name="百分比 14 2 10 2" xfId="8762"/>
    <cellStyle name="百分比 8 5 2" xfId="8763"/>
    <cellStyle name="百分比 14 2 11 2" xfId="8764"/>
    <cellStyle name="常规 31 2" xfId="8765"/>
    <cellStyle name="常规 26 2" xfId="8766"/>
    <cellStyle name="百分比 8 6" xfId="8767"/>
    <cellStyle name="百分比 14 2 12" xfId="8768"/>
    <cellStyle name="常规 31 3" xfId="8769"/>
    <cellStyle name="常规 26 3" xfId="8770"/>
    <cellStyle name="百分比 8 7" xfId="8771"/>
    <cellStyle name="百分比 14 2 13" xfId="8772"/>
    <cellStyle name="百分比 8 7 2" xfId="8773"/>
    <cellStyle name="百分比 14 2 13 2" xfId="8774"/>
    <cellStyle name="常规 31 4" xfId="8775"/>
    <cellStyle name="常规 26 4" xfId="8776"/>
    <cellStyle name="百分比 8 8" xfId="8777"/>
    <cellStyle name="百分比 14 2 14" xfId="8778"/>
    <cellStyle name="百分比 8 8 2" xfId="8779"/>
    <cellStyle name="百分比 14 2 14 2" xfId="8780"/>
    <cellStyle name="常规 31 5" xfId="8781"/>
    <cellStyle name="常规 26 5" xfId="8782"/>
    <cellStyle name="百分比 8 9" xfId="8783"/>
    <cellStyle name="百分比 14 2 15" xfId="8784"/>
    <cellStyle name="百分比 8 9 2" xfId="8785"/>
    <cellStyle name="百分比 14 2 15 2" xfId="8786"/>
    <cellStyle name="常规 31 6" xfId="8787"/>
    <cellStyle name="常规 26 6" xfId="8788"/>
    <cellStyle name="百分比 14 2 16" xfId="8789"/>
    <cellStyle name="百分比 14 2 2 2" xfId="8790"/>
    <cellStyle name="百分比 14 2 3" xfId="8791"/>
    <cellStyle name="百分比 14 2 3 2" xfId="8792"/>
    <cellStyle name="百分比 14 2 4" xfId="8793"/>
    <cellStyle name="常规 10 2 2 2 11" xfId="8794"/>
    <cellStyle name="百分比 14 2 4 2" xfId="8795"/>
    <cellStyle name="百分比 14 2 5" xfId="8796"/>
    <cellStyle name="强调文字颜色 5 2 2 4" xfId="8797"/>
    <cellStyle name="百分比 14 2 5 2" xfId="8798"/>
    <cellStyle name="百分比 14 2 6" xfId="8799"/>
    <cellStyle name="输入 3 2 2 8" xfId="8800"/>
    <cellStyle name="强调文字颜色 5 2 3 4" xfId="8801"/>
    <cellStyle name="百分比 14 2 6 2" xfId="8802"/>
    <cellStyle name="百分比 14 2 7" xfId="8803"/>
    <cellStyle name="百分比 14 2 7 2" xfId="8804"/>
    <cellStyle name="百分比 14 2 8" xfId="8805"/>
    <cellStyle name="百分比 14 2 8 2" xfId="8806"/>
    <cellStyle name="常规 6 2" xfId="8807"/>
    <cellStyle name="百分比 14 2 9" xfId="8808"/>
    <cellStyle name="常规 6 2 2" xfId="8809"/>
    <cellStyle name="百分比 14 2 9 2" xfId="8810"/>
    <cellStyle name="百分比 14 7" xfId="8811"/>
    <cellStyle name="百分比 14 8" xfId="8812"/>
    <cellStyle name="百分比 14 8 2" xfId="8813"/>
    <cellStyle name="百分比 14 9" xfId="8814"/>
    <cellStyle name="百分比 14 9 2" xfId="8815"/>
    <cellStyle name="百分比 15" xfId="8816"/>
    <cellStyle name="百分比 15 2 10" xfId="8817"/>
    <cellStyle name="百分比 15 2 10 2" xfId="8818"/>
    <cellStyle name="百分比 15 2 11" xfId="8819"/>
    <cellStyle name="百分比 15 2 11 2" xfId="8820"/>
    <cellStyle name="百分比 15 2 12" xfId="8821"/>
    <cellStyle name="百分比 15 2 12 2" xfId="8822"/>
    <cellStyle name="百分比 15 2 13" xfId="8823"/>
    <cellStyle name="百分比 15 2 13 2" xfId="8824"/>
    <cellStyle name="百分比 15 2 14" xfId="8825"/>
    <cellStyle name="百分比 15 2 14 2" xfId="8826"/>
    <cellStyle name="百分比 15 2 15" xfId="8827"/>
    <cellStyle name="百分比 15 2 15 2" xfId="8828"/>
    <cellStyle name="百分比 15 2 16" xfId="8829"/>
    <cellStyle name="百分比 15 2 5" xfId="8830"/>
    <cellStyle name="强调文字颜色 6 2 2 4" xfId="8831"/>
    <cellStyle name="百分比 15 2 5 2" xfId="8832"/>
    <cellStyle name="百分比 15 2 6" xfId="8833"/>
    <cellStyle name="强调文字颜色 6 2 3 4" xfId="8834"/>
    <cellStyle name="百分比 15 2 6 2" xfId="8835"/>
    <cellStyle name="百分比 15 2 7" xfId="8836"/>
    <cellStyle name="百分比 15 2 7 2" xfId="8837"/>
    <cellStyle name="百分比 15 2 8" xfId="8838"/>
    <cellStyle name="百分比 15 2 8 2" xfId="8839"/>
    <cellStyle name="百分比 15 2 9" xfId="8840"/>
    <cellStyle name="百分比 15 2 9 2" xfId="8841"/>
    <cellStyle name="百分比 15 7" xfId="8842"/>
    <cellStyle name="常规 4 2 2 10 11" xfId="8843"/>
    <cellStyle name="常规 2 10 8" xfId="8844"/>
    <cellStyle name="百分比 15 7 2" xfId="8845"/>
    <cellStyle name="百分比 15 8" xfId="8846"/>
    <cellStyle name="计算 2 3 20 5" xfId="8847"/>
    <cellStyle name="常规 3 2 2 9" xfId="8848"/>
    <cellStyle name="常规 2 11 8" xfId="8849"/>
    <cellStyle name="百分比 15 8 2" xfId="8850"/>
    <cellStyle name="百分比 15 9" xfId="8851"/>
    <cellStyle name="百分比 16" xfId="8852"/>
    <cellStyle name="常规 5 5 7" xfId="8853"/>
    <cellStyle name="百分比 16 2" xfId="8854"/>
    <cellStyle name="百分比 16 2 5" xfId="8855"/>
    <cellStyle name="常规 6 2 3 14" xfId="8856"/>
    <cellStyle name="百分比 16 2 5 2" xfId="8857"/>
    <cellStyle name="百分比 16 2 6" xfId="8858"/>
    <cellStyle name="百分比 16 2 6 2" xfId="8859"/>
    <cellStyle name="百分比 16 2 7" xfId="8860"/>
    <cellStyle name="百分比 16 2 7 2" xfId="8861"/>
    <cellStyle name="百分比 16 2 8" xfId="8862"/>
    <cellStyle name="百分比 16 2 8 2" xfId="8863"/>
    <cellStyle name="百分比 16 2 9" xfId="8864"/>
    <cellStyle name="百分比 16 2 9 2" xfId="8865"/>
    <cellStyle name="常规 5 5 8" xfId="8866"/>
    <cellStyle name="百分比 16 3" xfId="8867"/>
    <cellStyle name="百分比 2" xfId="8868"/>
    <cellStyle name="百分比 2 10" xfId="8869"/>
    <cellStyle name="百分比 2 10 2" xfId="8870"/>
    <cellStyle name="百分比 2 11" xfId="8871"/>
    <cellStyle name="百分比 2 11 2" xfId="8872"/>
    <cellStyle name="百分比 2 12" xfId="8873"/>
    <cellStyle name="输入 2 15 3" xfId="8874"/>
    <cellStyle name="百分比 2 12 2" xfId="8875"/>
    <cellStyle name="百分比 2 13" xfId="8876"/>
    <cellStyle name="常规 30 10" xfId="8877"/>
    <cellStyle name="常规 25 10" xfId="8878"/>
    <cellStyle name="百分比 2 13 2" xfId="8879"/>
    <cellStyle name="百分比 2 14" xfId="8880"/>
    <cellStyle name="百分比 2 14 2" xfId="8881"/>
    <cellStyle name="百分比 2 15" xfId="8882"/>
    <cellStyle name="百分比 2 2" xfId="8883"/>
    <cellStyle name="百分比 2 2 10" xfId="8884"/>
    <cellStyle name="百分比 2 2 10 2" xfId="8885"/>
    <cellStyle name="百分比 2 2 11" xfId="8886"/>
    <cellStyle name="百分比 2 2 11 2" xfId="8887"/>
    <cellStyle name="百分比 2 2 12" xfId="8888"/>
    <cellStyle name="百分比 2 2 12 2" xfId="8889"/>
    <cellStyle name="百分比 2 2 13" xfId="8890"/>
    <cellStyle name="百分比 2 2 13 2" xfId="8891"/>
    <cellStyle name="百分比 2 2 14" xfId="8892"/>
    <cellStyle name="常规 10 5 2 7" xfId="8893"/>
    <cellStyle name="百分比 2 2 14 2" xfId="8894"/>
    <cellStyle name="百分比 2 2 15" xfId="8895"/>
    <cellStyle name="百分比 2 2 15 2" xfId="8896"/>
    <cellStyle name="百分比 2 2 16" xfId="8897"/>
    <cellStyle name="强调文字颜色 6 2 3 6" xfId="8898"/>
    <cellStyle name="百分比 2 2 2" xfId="8899"/>
    <cellStyle name="强调文字颜色 6 2 3 7" xfId="8900"/>
    <cellStyle name="标题 1 2 2 5 2" xfId="8901"/>
    <cellStyle name="百分比 2 2 3" xfId="8902"/>
    <cellStyle name="强调文字颜色 6 2 3 8" xfId="8903"/>
    <cellStyle name="百分比 2 2 4" xfId="8904"/>
    <cellStyle name="百分比 2 2 4 2" xfId="8905"/>
    <cellStyle name="强调文字颜色 6 2 3 9" xfId="8906"/>
    <cellStyle name="百分比 2 2 5" xfId="8907"/>
    <cellStyle name="百分比 2 2 5 2" xfId="8908"/>
    <cellStyle name="百分比 2 2 6" xfId="8909"/>
    <cellStyle name="百分比 2 2 6 2" xfId="8910"/>
    <cellStyle name="百分比 2 2 7 2" xfId="8911"/>
    <cellStyle name="强调文字颜色 6 2 2 21 11" xfId="8912"/>
    <cellStyle name="百分比 2 2 8" xfId="8913"/>
    <cellStyle name="百分比 2 2 8 2" xfId="8914"/>
    <cellStyle name="百分比 2 2 9" xfId="8915"/>
    <cellStyle name="常规 8 2 2 2 10" xfId="8916"/>
    <cellStyle name="百分比 2 2 9 2" xfId="8917"/>
    <cellStyle name="百分比 2 3" xfId="8918"/>
    <cellStyle name="链接单元格 2 2 12" xfId="8919"/>
    <cellStyle name="百分比 2 3 10" xfId="8920"/>
    <cellStyle name="百分比 2 3 10 2" xfId="8921"/>
    <cellStyle name="链接单元格 2 2 13" xfId="8922"/>
    <cellStyle name="百分比 2 3 11" xfId="8923"/>
    <cellStyle name="百分比 2 3 11 2" xfId="8924"/>
    <cellStyle name="链接单元格 2 2 14" xfId="8925"/>
    <cellStyle name="百分比 2 3 12" xfId="8926"/>
    <cellStyle name="百分比 2 3 12 2" xfId="8927"/>
    <cellStyle name="链接单元格 2 2 20" xfId="8928"/>
    <cellStyle name="链接单元格 2 2 15" xfId="8929"/>
    <cellStyle name="百分比 2 3 13" xfId="8930"/>
    <cellStyle name="百分比 2 3 13 2" xfId="8931"/>
    <cellStyle name="链接单元格 2 2 21 2" xfId="8932"/>
    <cellStyle name="百分比 2 3 14 2" xfId="8933"/>
    <cellStyle name="链接单元格 2 2 22" xfId="8934"/>
    <cellStyle name="链接单元格 2 2 17" xfId="8935"/>
    <cellStyle name="百分比 2 3 15" xfId="8936"/>
    <cellStyle name="百分比 2 3 15 2" xfId="8937"/>
    <cellStyle name="链接单元格 2 2 23" xfId="8938"/>
    <cellStyle name="链接单元格 2 2 18" xfId="8939"/>
    <cellStyle name="百分比 2 3 16" xfId="8940"/>
    <cellStyle name="百分比 2 3 2" xfId="8941"/>
    <cellStyle name="百分比 2 3 4" xfId="8942"/>
    <cellStyle name="百分比 2 3 4 2" xfId="8943"/>
    <cellStyle name="百分比 2 3 5" xfId="8944"/>
    <cellStyle name="百分比 2 3 5 2" xfId="8945"/>
    <cellStyle name="百分比 2 3 6" xfId="8946"/>
    <cellStyle name="百分比 2 3 6 2" xfId="8947"/>
    <cellStyle name="百分比 2 3 7 2" xfId="8948"/>
    <cellStyle name="百分比 2 3 8" xfId="8949"/>
    <cellStyle name="百分比 2 3 8 2" xfId="8950"/>
    <cellStyle name="百分比 2 3 9" xfId="8951"/>
    <cellStyle name="百分比 8 2 11" xfId="8952"/>
    <cellStyle name="百分比 2 3 9 2" xfId="8953"/>
    <cellStyle name="百分比 2 4" xfId="8954"/>
    <cellStyle name="百分比 2 4 2" xfId="8955"/>
    <cellStyle name="百分比 2 5" xfId="8956"/>
    <cellStyle name="百分比 2 5 2" xfId="8957"/>
    <cellStyle name="常规 20 2" xfId="8958"/>
    <cellStyle name="常规 15 2" xfId="8959"/>
    <cellStyle name="百分比 2 6" xfId="8960"/>
    <cellStyle name="强调文字颜色 5 2 24" xfId="8961"/>
    <cellStyle name="强调文字颜色 5 2 19" xfId="8962"/>
    <cellStyle name="常规 20 2 2" xfId="8963"/>
    <cellStyle name="常规 15 2 2" xfId="8964"/>
    <cellStyle name="百分比 2 6 2" xfId="8965"/>
    <cellStyle name="常规 20 3" xfId="8966"/>
    <cellStyle name="常规 15 3" xfId="8967"/>
    <cellStyle name="标题 3 3 3 16 2" xfId="8968"/>
    <cellStyle name="百分比 2 7" xfId="8969"/>
    <cellStyle name="常规 20 3 2" xfId="8970"/>
    <cellStyle name="百分比 2 7 2" xfId="8971"/>
    <cellStyle name="常规 20 4" xfId="8972"/>
    <cellStyle name="常规 15 4" xfId="8973"/>
    <cellStyle name="百分比 2 8" xfId="8974"/>
    <cellStyle name="常规 20 4 2" xfId="8975"/>
    <cellStyle name="百分比 2 8 2" xfId="8976"/>
    <cellStyle name="常规 20 5" xfId="8977"/>
    <cellStyle name="常规 15 5" xfId="8978"/>
    <cellStyle name="百分比 2 9" xfId="8979"/>
    <cellStyle name="常规 20 5 2" xfId="8980"/>
    <cellStyle name="百分比 2 9 2" xfId="8981"/>
    <cellStyle name="百分比 3" xfId="8982"/>
    <cellStyle name="百分比 3 10" xfId="8983"/>
    <cellStyle name="百分比 3 11" xfId="8984"/>
    <cellStyle name="百分比 3 2" xfId="8985"/>
    <cellStyle name="百分比 3 2 10" xfId="8986"/>
    <cellStyle name="常规 2 20" xfId="8987"/>
    <cellStyle name="常规 2 15" xfId="8988"/>
    <cellStyle name="百分比 3 2 10 2" xfId="8989"/>
    <cellStyle name="百分比 3 2 11" xfId="8990"/>
    <cellStyle name="输入 10" xfId="8991"/>
    <cellStyle name="百分比 3 2 11 2" xfId="8992"/>
    <cellStyle name="百分比 3 2 12" xfId="8993"/>
    <cellStyle name="百分比 3 2 12 2" xfId="8994"/>
    <cellStyle name="百分比 3 2 13" xfId="8995"/>
    <cellStyle name="百分比 3 2 13 2" xfId="8996"/>
    <cellStyle name="百分比 3 2 14" xfId="8997"/>
    <cellStyle name="常规 20 5 2 7" xfId="8998"/>
    <cellStyle name="百分比 3 2 14 2" xfId="8999"/>
    <cellStyle name="百分比 3 2 15" xfId="9000"/>
    <cellStyle name="常规 3 20" xfId="9001"/>
    <cellStyle name="常规 3 15" xfId="9002"/>
    <cellStyle name="百分比 3 2 15 2" xfId="9003"/>
    <cellStyle name="百分比 3 2 16" xfId="9004"/>
    <cellStyle name="强调文字颜色 6 3 3 6" xfId="9005"/>
    <cellStyle name="百分比 3 2 2" xfId="9006"/>
    <cellStyle name="强调文字颜色 6 3 3 7" xfId="9007"/>
    <cellStyle name="标题 1 2 3 5 2" xfId="9008"/>
    <cellStyle name="百分比 3 2 3" xfId="9009"/>
    <cellStyle name="强调文字颜色 6 3 3 8" xfId="9010"/>
    <cellStyle name="百分比 3 2 4" xfId="9011"/>
    <cellStyle name="百分比 3 2 4 2" xfId="9012"/>
    <cellStyle name="强调文字颜色 6 3 3 9" xfId="9013"/>
    <cellStyle name="百分比 3 2 5" xfId="9014"/>
    <cellStyle name="百分比 3 2 5 2" xfId="9015"/>
    <cellStyle name="百分比 3 2 6" xfId="9016"/>
    <cellStyle name="百分比 3 2 6 2" xfId="9017"/>
    <cellStyle name="百分比 3 2 7" xfId="9018"/>
    <cellStyle name="百分比 3 2 7 2" xfId="9019"/>
    <cellStyle name="百分比 3 2 8" xfId="9020"/>
    <cellStyle name="百分比 3 2 8 2" xfId="9021"/>
    <cellStyle name="百分比 3 2 9" xfId="9022"/>
    <cellStyle name="百分比 3 2 9 2" xfId="9023"/>
    <cellStyle name="百分比 3 3" xfId="9024"/>
    <cellStyle name="百分比 3 3 2" xfId="9025"/>
    <cellStyle name="百分比 3 4" xfId="9026"/>
    <cellStyle name="百分比 3 4 2" xfId="9027"/>
    <cellStyle name="常规 32 10 2" xfId="9028"/>
    <cellStyle name="常规 27 10 2" xfId="9029"/>
    <cellStyle name="百分比 3 5" xfId="9030"/>
    <cellStyle name="百分比 3 5 2" xfId="9031"/>
    <cellStyle name="常规 32 10 3" xfId="9032"/>
    <cellStyle name="常规 27 10 3" xfId="9033"/>
    <cellStyle name="常规 21 2" xfId="9034"/>
    <cellStyle name="常规 16 2" xfId="9035"/>
    <cellStyle name="百分比 3 6" xfId="9036"/>
    <cellStyle name="常规 32 10 4" xfId="9037"/>
    <cellStyle name="常规 27 10 4" xfId="9038"/>
    <cellStyle name="常规 21 3" xfId="9039"/>
    <cellStyle name="常规 16 3" xfId="9040"/>
    <cellStyle name="标题 3 3 3 17 2" xfId="9041"/>
    <cellStyle name="百分比 3 7" xfId="9042"/>
    <cellStyle name="常规 21 3 2" xfId="9043"/>
    <cellStyle name="百分比 3 7 2" xfId="9044"/>
    <cellStyle name="千位分隔 7 10 10" xfId="9045"/>
    <cellStyle name="常规 32 10 5" xfId="9046"/>
    <cellStyle name="常规 27 10 5" xfId="9047"/>
    <cellStyle name="常规 21 4" xfId="9048"/>
    <cellStyle name="常规 16 4" xfId="9049"/>
    <cellStyle name="百分比 3 8" xfId="9050"/>
    <cellStyle name="百分比 3 8 2" xfId="9051"/>
    <cellStyle name="千位分隔 7 10 11" xfId="9052"/>
    <cellStyle name="常规 32 10 6" xfId="9053"/>
    <cellStyle name="常规 27 10 6" xfId="9054"/>
    <cellStyle name="常规 21 5" xfId="9055"/>
    <cellStyle name="常规 16 5" xfId="9056"/>
    <cellStyle name="百分比 3 9" xfId="9057"/>
    <cellStyle name="百分比 3 9 2" xfId="9058"/>
    <cellStyle name="百分比 4" xfId="9059"/>
    <cellStyle name="标题 1 2 2 12 2" xfId="9060"/>
    <cellStyle name="百分比 4 10" xfId="9061"/>
    <cellStyle name="百分比 4 11" xfId="9062"/>
    <cellStyle name="百分比 4 2" xfId="9063"/>
    <cellStyle name="百分比 4 2 10" xfId="9064"/>
    <cellStyle name="百分比 4 2 10 2" xfId="9065"/>
    <cellStyle name="百分比 4 2 11" xfId="9066"/>
    <cellStyle name="百分比 4 2 11 2" xfId="9067"/>
    <cellStyle name="百分比 4 2 12" xfId="9068"/>
    <cellStyle name="百分比 4 2 12 2" xfId="9069"/>
    <cellStyle name="百分比 4 2 13" xfId="9070"/>
    <cellStyle name="百分比 4 2 13 2" xfId="9071"/>
    <cellStyle name="百分比 4 2 14" xfId="9072"/>
    <cellStyle name="注释 2 15 3" xfId="9073"/>
    <cellStyle name="百分比 4 2 14 2" xfId="9074"/>
    <cellStyle name="百分比 4 2 15" xfId="9075"/>
    <cellStyle name="百分比 4 2 15 2" xfId="9076"/>
    <cellStyle name="百分比 4 2 16" xfId="9077"/>
    <cellStyle name="百分比 4 2 2" xfId="9078"/>
    <cellStyle name="百分比 4 2 4" xfId="9079"/>
    <cellStyle name="百分比 4 2 4 2" xfId="9080"/>
    <cellStyle name="百分比 4 2 5" xfId="9081"/>
    <cellStyle name="百分比 4 2 5 2" xfId="9082"/>
    <cellStyle name="百分比 4 2 6" xfId="9083"/>
    <cellStyle name="百分比 4 2 6 2" xfId="9084"/>
    <cellStyle name="百分比 4 2 7" xfId="9085"/>
    <cellStyle name="百分比 4 2 7 2" xfId="9086"/>
    <cellStyle name="常规 2 3 4 10" xfId="9087"/>
    <cellStyle name="百分比 4 2 8" xfId="9088"/>
    <cellStyle name="警告文本 4 14" xfId="9089"/>
    <cellStyle name="百分比 4 2 8 2" xfId="9090"/>
    <cellStyle name="常规 2 3 4 11" xfId="9091"/>
    <cellStyle name="百分比 4 2 9" xfId="9092"/>
    <cellStyle name="百分比 4 2 9 2" xfId="9093"/>
    <cellStyle name="百分比 4 3" xfId="9094"/>
    <cellStyle name="百分比 4 3 2" xfId="9095"/>
    <cellStyle name="百分比 4 4" xfId="9096"/>
    <cellStyle name="百分比 4 4 2" xfId="9097"/>
    <cellStyle name="百分比 4 5 2" xfId="9098"/>
    <cellStyle name="常规 22 2" xfId="9099"/>
    <cellStyle name="常规 17 2" xfId="9100"/>
    <cellStyle name="百分比 4 6" xfId="9101"/>
    <cellStyle name="计算 3 2 2 10" xfId="9102"/>
    <cellStyle name="常规 22 2 2" xfId="9103"/>
    <cellStyle name="常规 17 2 2" xfId="9104"/>
    <cellStyle name="百分比 4 6 2" xfId="9105"/>
    <cellStyle name="常规 22 3" xfId="9106"/>
    <cellStyle name="常规 17 3" xfId="9107"/>
    <cellStyle name="常规 13 3 2 2" xfId="9108"/>
    <cellStyle name="标题 3 3 3 18 2" xfId="9109"/>
    <cellStyle name="百分比 4 7" xfId="9110"/>
    <cellStyle name="百分比 4 7 2" xfId="9111"/>
    <cellStyle name="常规 22 4" xfId="9112"/>
    <cellStyle name="常规 17 4" xfId="9113"/>
    <cellStyle name="常规 13 3 2 3" xfId="9114"/>
    <cellStyle name="百分比 4 8" xfId="9115"/>
    <cellStyle name="百分比 4 8 2" xfId="9116"/>
    <cellStyle name="常规 22 5" xfId="9117"/>
    <cellStyle name="常规 17 5" xfId="9118"/>
    <cellStyle name="常规 13 3 2 4" xfId="9119"/>
    <cellStyle name="百分比 4 9" xfId="9120"/>
    <cellStyle name="百分比 4 9 2" xfId="9121"/>
    <cellStyle name="百分比 5" xfId="9122"/>
    <cellStyle name="标题 1 2 2 17 2" xfId="9123"/>
    <cellStyle name="百分比 5 10" xfId="9124"/>
    <cellStyle name="百分比 5 11" xfId="9125"/>
    <cellStyle name="百分比 5 2" xfId="9126"/>
    <cellStyle name="百分比 5 2 10" xfId="9127"/>
    <cellStyle name="百分比 5 2 10 2" xfId="9128"/>
    <cellStyle name="百分比 5 2 11" xfId="9129"/>
    <cellStyle name="百分比 5 2 11 2" xfId="9130"/>
    <cellStyle name="百分比 5 2 12" xfId="9131"/>
    <cellStyle name="强调文字颜色 5 15" xfId="9132"/>
    <cellStyle name="百分比 5 2 12 2" xfId="9133"/>
    <cellStyle name="百分比 5 2 13" xfId="9134"/>
    <cellStyle name="标题 6 2 19" xfId="9135"/>
    <cellStyle name="百分比 5 2 13 2" xfId="9136"/>
    <cellStyle name="百分比 5 2 14" xfId="9137"/>
    <cellStyle name="百分比 5 2 14 2" xfId="9138"/>
    <cellStyle name="百分比 5 2 15" xfId="9139"/>
    <cellStyle name="百分比 5 2 15 2" xfId="9140"/>
    <cellStyle name="百分比 5 2 16" xfId="9141"/>
    <cellStyle name="百分比 5 2 2" xfId="9142"/>
    <cellStyle name="百分比 5 2 3" xfId="9143"/>
    <cellStyle name="百分比 5 2 4" xfId="9144"/>
    <cellStyle name="常规 4 5 8" xfId="9145"/>
    <cellStyle name="百分比 5 2 4 2" xfId="9146"/>
    <cellStyle name="百分比 5 2 5" xfId="9147"/>
    <cellStyle name="常规 4 6 8" xfId="9148"/>
    <cellStyle name="百分比 5 2 5 2" xfId="9149"/>
    <cellStyle name="百分比 5 2 6" xfId="9150"/>
    <cellStyle name="常规 4 7 8" xfId="9151"/>
    <cellStyle name="百分比 5 2 6 2" xfId="9152"/>
    <cellStyle name="百分比 5 2 7" xfId="9153"/>
    <cellStyle name="常规 4 8 8" xfId="9154"/>
    <cellStyle name="百分比 5 2 7 2" xfId="9155"/>
    <cellStyle name="百分比 5 2 8" xfId="9156"/>
    <cellStyle name="常规 4 9 8" xfId="9157"/>
    <cellStyle name="百分比 5 2 8 2" xfId="9158"/>
    <cellStyle name="百分比 5 3" xfId="9159"/>
    <cellStyle name="百分比 5 3 2" xfId="9160"/>
    <cellStyle name="百分比 5 4" xfId="9161"/>
    <cellStyle name="链接单元格 2 24" xfId="9162"/>
    <cellStyle name="链接单元格 2 19" xfId="9163"/>
    <cellStyle name="百分比 5 4 2" xfId="9164"/>
    <cellStyle name="百分比 5 5 2" xfId="9165"/>
    <cellStyle name="常规 23 2" xfId="9166"/>
    <cellStyle name="常规 18 2" xfId="9167"/>
    <cellStyle name="百分比 5 6" xfId="9168"/>
    <cellStyle name="常规 23 2 2" xfId="9169"/>
    <cellStyle name="常规 18 2 2" xfId="9170"/>
    <cellStyle name="百分比 5 6 2" xfId="9171"/>
    <cellStyle name="常规 23 3" xfId="9172"/>
    <cellStyle name="常规 18 3" xfId="9173"/>
    <cellStyle name="标题 3 3 3 19 2" xfId="9174"/>
    <cellStyle name="百分比 5 7" xfId="9175"/>
    <cellStyle name="常规 18 3 2" xfId="9176"/>
    <cellStyle name="百分比 5 7 2" xfId="9177"/>
    <cellStyle name="常规 23 4" xfId="9178"/>
    <cellStyle name="常规 18 4" xfId="9179"/>
    <cellStyle name="百分比 5 8" xfId="9180"/>
    <cellStyle name="常规 18 4 2" xfId="9181"/>
    <cellStyle name="百分比 5 8 2" xfId="9182"/>
    <cellStyle name="常规 23 5" xfId="9183"/>
    <cellStyle name="常规 18 5" xfId="9184"/>
    <cellStyle name="百分比 5 9" xfId="9185"/>
    <cellStyle name="链接单元格 3 24" xfId="9186"/>
    <cellStyle name="链接单元格 3 19" xfId="9187"/>
    <cellStyle name="百分比 5 9 2" xfId="9188"/>
    <cellStyle name="百分比 6" xfId="9189"/>
    <cellStyle name="百分比 6 10" xfId="9190"/>
    <cellStyle name="链接单元格 2 2 10" xfId="9191"/>
    <cellStyle name="百分比 6 11" xfId="9192"/>
    <cellStyle name="百分比 6 2" xfId="9193"/>
    <cellStyle name="标题 3 3 3 9" xfId="9194"/>
    <cellStyle name="百分比 6 2 10" xfId="9195"/>
    <cellStyle name="标题 3 3 3 9 2" xfId="9196"/>
    <cellStyle name="百分比 6 2 10 2" xfId="9197"/>
    <cellStyle name="百分比 6 2 11" xfId="9198"/>
    <cellStyle name="百分比 6 2 11 2" xfId="9199"/>
    <cellStyle name="百分比 6 2 12" xfId="9200"/>
    <cellStyle name="常规 2 5 2 4" xfId="9201"/>
    <cellStyle name="百分比 6 2 12 2" xfId="9202"/>
    <cellStyle name="百分比 6 2 13" xfId="9203"/>
    <cellStyle name="百分比 6 2 13 2" xfId="9204"/>
    <cellStyle name="百分比 6 2 14" xfId="9205"/>
    <cellStyle name="百分比 6 2 14 2" xfId="9206"/>
    <cellStyle name="百分比 6 2 15" xfId="9207"/>
    <cellStyle name="百分比 6 2 15 2" xfId="9208"/>
    <cellStyle name="百分比 6 2 16" xfId="9209"/>
    <cellStyle name="百分比 6 2 2" xfId="9210"/>
    <cellStyle name="常规 13 2 6" xfId="9211"/>
    <cellStyle name="百分比 6 2 2 2" xfId="9212"/>
    <cellStyle name="百分比 6 2 3" xfId="9213"/>
    <cellStyle name="常规 13 3 6" xfId="9214"/>
    <cellStyle name="百分比 6 2 3 2" xfId="9215"/>
    <cellStyle name="百分比 6 2 4" xfId="9216"/>
    <cellStyle name="常规 13 4 6" xfId="9217"/>
    <cellStyle name="百分比 6 2 4 2" xfId="9218"/>
    <cellStyle name="常规 13 5 6" xfId="9219"/>
    <cellStyle name="百分比 6 2 5 2" xfId="9220"/>
    <cellStyle name="百分比 6 2 6" xfId="9221"/>
    <cellStyle name="常规 13 6 6" xfId="9222"/>
    <cellStyle name="百分比 6 2 6 2" xfId="9223"/>
    <cellStyle name="链接单元格 2 2 2 2" xfId="9224"/>
    <cellStyle name="百分比 6 2 7" xfId="9225"/>
    <cellStyle name="强调文字颜色 2 2 2 20" xfId="9226"/>
    <cellStyle name="强调文字颜色 2 2 2 15" xfId="9227"/>
    <cellStyle name="常规 13 7 6" xfId="9228"/>
    <cellStyle name="百分比 6 2 7 2" xfId="9229"/>
    <cellStyle name="链接单元格 2 2 2 3" xfId="9230"/>
    <cellStyle name="百分比 6 2 8" xfId="9231"/>
    <cellStyle name="常规 13 8 6" xfId="9232"/>
    <cellStyle name="百分比 6 2 8 2" xfId="9233"/>
    <cellStyle name="链接单元格 2 2 2 4" xfId="9234"/>
    <cellStyle name="百分比 6 2 9" xfId="9235"/>
    <cellStyle name="常规 13 9 6" xfId="9236"/>
    <cellStyle name="百分比 6 2 9 2" xfId="9237"/>
    <cellStyle name="百分比 6 3" xfId="9238"/>
    <cellStyle name="百分比 6 3 2" xfId="9239"/>
    <cellStyle name="百分比 6 4" xfId="9240"/>
    <cellStyle name="百分比 6 4 2" xfId="9241"/>
    <cellStyle name="百分比 6 5 2" xfId="9242"/>
    <cellStyle name="常规 24 2" xfId="9243"/>
    <cellStyle name="常规 19 2" xfId="9244"/>
    <cellStyle name="百分比 6 6" xfId="9245"/>
    <cellStyle name="常规 24 2 2" xfId="9246"/>
    <cellStyle name="常规 19 2 2" xfId="9247"/>
    <cellStyle name="百分比 6 6 2" xfId="9248"/>
    <cellStyle name="常规 24 3" xfId="9249"/>
    <cellStyle name="常规 19 3" xfId="9250"/>
    <cellStyle name="百分比 6 7" xfId="9251"/>
    <cellStyle name="百分比 6 7 2" xfId="9252"/>
    <cellStyle name="常规 24 4" xfId="9253"/>
    <cellStyle name="常规 19 4" xfId="9254"/>
    <cellStyle name="百分比 6 8" xfId="9255"/>
    <cellStyle name="百分比 6 8 2" xfId="9256"/>
    <cellStyle name="常规 24 5" xfId="9257"/>
    <cellStyle name="常规 19 5" xfId="9258"/>
    <cellStyle name="百分比 6 9" xfId="9259"/>
    <cellStyle name="百分比 7" xfId="9260"/>
    <cellStyle name="输入 2 15 8" xfId="9261"/>
    <cellStyle name="百分比 7 10" xfId="9262"/>
    <cellStyle name="输入 2 15 9" xfId="9263"/>
    <cellStyle name="链接单元格 2 3 10" xfId="9264"/>
    <cellStyle name="百分比 7 11" xfId="9265"/>
    <cellStyle name="百分比 7 2" xfId="9266"/>
    <cellStyle name="百分比 7 2 10" xfId="9267"/>
    <cellStyle name="百分比 7 2 10 2" xfId="9268"/>
    <cellStyle name="百分比 7 2 11" xfId="9269"/>
    <cellStyle name="百分比 7 2 11 2" xfId="9270"/>
    <cellStyle name="百分比 7 2 12" xfId="9271"/>
    <cellStyle name="常规 7 5 2 4" xfId="9272"/>
    <cellStyle name="百分比 7 2 12 2" xfId="9273"/>
    <cellStyle name="百分比 7 2 13" xfId="9274"/>
    <cellStyle name="百分比 7 2 13 2" xfId="9275"/>
    <cellStyle name="百分比 7 2 14" xfId="9276"/>
    <cellStyle name="百分比 7 2 14 2" xfId="9277"/>
    <cellStyle name="百分比 7 2 15" xfId="9278"/>
    <cellStyle name="百分比 7 2 15 2" xfId="9279"/>
    <cellStyle name="百分比 7 2 16" xfId="9280"/>
    <cellStyle name="百分比 7 2 2" xfId="9281"/>
    <cellStyle name="百分比 7 2 2 2" xfId="9282"/>
    <cellStyle name="百分比 7 2 3" xfId="9283"/>
    <cellStyle name="百分比 7 2 3 2" xfId="9284"/>
    <cellStyle name="百分比 7 2 4" xfId="9285"/>
    <cellStyle name="计算 3 3 10" xfId="9286"/>
    <cellStyle name="百分比 7 2 4 2" xfId="9287"/>
    <cellStyle name="百分比 7 2 5" xfId="9288"/>
    <cellStyle name="百分比 7 2 5 2" xfId="9289"/>
    <cellStyle name="百分比 7 2 6" xfId="9290"/>
    <cellStyle name="百分比 7 2 6 2" xfId="9291"/>
    <cellStyle name="百分比 7 2 7 2" xfId="9292"/>
    <cellStyle name="百分比 7 3" xfId="9293"/>
    <cellStyle name="百分比 7 3 2" xfId="9294"/>
    <cellStyle name="百分比 7 4" xfId="9295"/>
    <cellStyle name="百分比 7 4 2" xfId="9296"/>
    <cellStyle name="百分比 7 5 2" xfId="9297"/>
    <cellStyle name="常规 30 2" xfId="9298"/>
    <cellStyle name="常规 25 2" xfId="9299"/>
    <cellStyle name="百分比 7 6" xfId="9300"/>
    <cellStyle name="强调文字颜色 6 2 24" xfId="9301"/>
    <cellStyle name="强调文字颜色 6 2 19" xfId="9302"/>
    <cellStyle name="常规 30 2 2" xfId="9303"/>
    <cellStyle name="常规 25 2 2" xfId="9304"/>
    <cellStyle name="百分比 7 6 2" xfId="9305"/>
    <cellStyle name="常规 30 3" xfId="9306"/>
    <cellStyle name="常规 25 3" xfId="9307"/>
    <cellStyle name="百分比 7 7" xfId="9308"/>
    <cellStyle name="百分比 7 7 2" xfId="9309"/>
    <cellStyle name="常规 30 4" xfId="9310"/>
    <cellStyle name="常规 25 4" xfId="9311"/>
    <cellStyle name="百分比 7 8" xfId="9312"/>
    <cellStyle name="百分比 7 8 2" xfId="9313"/>
    <cellStyle name="常规 30 5" xfId="9314"/>
    <cellStyle name="常规 25 5" xfId="9315"/>
    <cellStyle name="百分比 7 9" xfId="9316"/>
    <cellStyle name="百分比 7 9 2" xfId="9317"/>
    <cellStyle name="百分比 8" xfId="9318"/>
    <cellStyle name="百分比 8 10" xfId="9319"/>
    <cellStyle name="百分比 8 11" xfId="9320"/>
    <cellStyle name="百分比 8 2" xfId="9321"/>
    <cellStyle name="百分比 8 2 12" xfId="9322"/>
    <cellStyle name="百分比 8 2 12 2" xfId="9323"/>
    <cellStyle name="百分比 8 2 13 2" xfId="9324"/>
    <cellStyle name="百分比 8 2 14" xfId="9325"/>
    <cellStyle name="百分比 8 2 14 2" xfId="9326"/>
    <cellStyle name="百分比 8 2 15" xfId="9327"/>
    <cellStyle name="百分比 8 2 15 2" xfId="9328"/>
    <cellStyle name="百分比 8 2 16" xfId="9329"/>
    <cellStyle name="百分比 8 2 2" xfId="9330"/>
    <cellStyle name="标题 2 2 2 2 3" xfId="9331"/>
    <cellStyle name="百分比 8 2 2 2" xfId="9332"/>
    <cellStyle name="百分比 8 2 3" xfId="9333"/>
    <cellStyle name="百分比 8 2 3 2" xfId="9334"/>
    <cellStyle name="百分比 8 2 4" xfId="9335"/>
    <cellStyle name="百分比 8 2 4 2" xfId="9336"/>
    <cellStyle name="百分比 8 2 5" xfId="9337"/>
    <cellStyle name="百分比 8 2 5 2" xfId="9338"/>
    <cellStyle name="百分比 8 2 6" xfId="9339"/>
    <cellStyle name="百分比 8 2 6 2" xfId="9340"/>
    <cellStyle name="百分比 8 2 7" xfId="9341"/>
    <cellStyle name="百分比 8 2 7 2" xfId="9342"/>
    <cellStyle name="强调文字颜色 5 2 2 2 2" xfId="9343"/>
    <cellStyle name="百分比 8 2 8" xfId="9344"/>
    <cellStyle name="百分比 8 2 8 2" xfId="9345"/>
    <cellStyle name="强调文字颜色 5 2 2 2 3" xfId="9346"/>
    <cellStyle name="百分比 8 2 9" xfId="9347"/>
    <cellStyle name="百分比 8 2 9 2" xfId="9348"/>
    <cellStyle name="百分比 8 3" xfId="9349"/>
    <cellStyle name="百分比 8 3 2" xfId="9350"/>
    <cellStyle name="百分比 9 10" xfId="9351"/>
    <cellStyle name="百分比 9 11" xfId="9352"/>
    <cellStyle name="百分比 9 2" xfId="9353"/>
    <cellStyle name="百分比 9 2 11" xfId="9354"/>
    <cellStyle name="注释 2 3" xfId="9355"/>
    <cellStyle name="百分比 9 2 11 2" xfId="9356"/>
    <cellStyle name="百分比 9 2 12" xfId="9357"/>
    <cellStyle name="注释 3 3" xfId="9358"/>
    <cellStyle name="百分比 9 2 12 2" xfId="9359"/>
    <cellStyle name="百分比 9 2 13" xfId="9360"/>
    <cellStyle name="注释 4 3" xfId="9361"/>
    <cellStyle name="百分比 9 2 13 2" xfId="9362"/>
    <cellStyle name="百分比 9 2 14" xfId="9363"/>
    <cellStyle name="注释 5 3" xfId="9364"/>
    <cellStyle name="百分比 9 2 14 2" xfId="9365"/>
    <cellStyle name="百分比 9 2 15" xfId="9366"/>
    <cellStyle name="百分比 9 2 15 2" xfId="9367"/>
    <cellStyle name="百分比 9 2 2" xfId="9368"/>
    <cellStyle name="标题 2 3 2 2 3" xfId="9369"/>
    <cellStyle name="百分比 9 2 2 2" xfId="9370"/>
    <cellStyle name="百分比 9 2 4" xfId="9371"/>
    <cellStyle name="百分比 9 2 4 2" xfId="9372"/>
    <cellStyle name="百分比 9 2 5" xfId="9373"/>
    <cellStyle name="百分比 9 2 5 2" xfId="9374"/>
    <cellStyle name="百分比 9 2 6" xfId="9375"/>
    <cellStyle name="百分比 9 2 6 2" xfId="9376"/>
    <cellStyle name="百分比 9 2 7" xfId="9377"/>
    <cellStyle name="百分比 9 2 7 2" xfId="9378"/>
    <cellStyle name="常规 2 4 4 10" xfId="9379"/>
    <cellStyle name="百分比 9 2 8" xfId="9380"/>
    <cellStyle name="百分比 9 2 8 2" xfId="9381"/>
    <cellStyle name="常规 2 4 4 11" xfId="9382"/>
    <cellStyle name="百分比 9 2 9" xfId="9383"/>
    <cellStyle name="百分比 9 2 9 2" xfId="9384"/>
    <cellStyle name="百分比 9 3" xfId="9385"/>
    <cellStyle name="百分比 9 3 2" xfId="9386"/>
    <cellStyle name="百分比 9 4" xfId="9387"/>
    <cellStyle name="汇总 2 3 13" xfId="9388"/>
    <cellStyle name="百分比 9 4 2" xfId="9389"/>
    <cellStyle name="百分比 9 5 2" xfId="9390"/>
    <cellStyle name="常规 32 2" xfId="9391"/>
    <cellStyle name="常规 27 2" xfId="9392"/>
    <cellStyle name="百分比 9 6" xfId="9393"/>
    <cellStyle name="常规 32 2 2" xfId="9394"/>
    <cellStyle name="常规 27 2 2" xfId="9395"/>
    <cellStyle name="百分比 9 6 2" xfId="9396"/>
    <cellStyle name="常规 32 3" xfId="9397"/>
    <cellStyle name="常规 27 3" xfId="9398"/>
    <cellStyle name="百分比 9 7" xfId="9399"/>
    <cellStyle name="百分比 9 7 2" xfId="9400"/>
    <cellStyle name="常规 32 4" xfId="9401"/>
    <cellStyle name="常规 27 4" xfId="9402"/>
    <cellStyle name="百分比 9 8" xfId="9403"/>
    <cellStyle name="百分比 9 8 2" xfId="9404"/>
    <cellStyle name="常规 32 5" xfId="9405"/>
    <cellStyle name="常规 27 5" xfId="9406"/>
    <cellStyle name="百分比 9 9" xfId="9407"/>
    <cellStyle name="常规 2 4 2 2 6" xfId="9408"/>
    <cellStyle name="百分比 9 9 2" xfId="9409"/>
    <cellStyle name="常规 35 14" xfId="9410"/>
    <cellStyle name="标题 1 10" xfId="9411"/>
    <cellStyle name="常规 12 17" xfId="9412"/>
    <cellStyle name="标题 1 10 2" xfId="9413"/>
    <cellStyle name="常规 35 15" xfId="9414"/>
    <cellStyle name="标题 1 11" xfId="9415"/>
    <cellStyle name="标题 1 11 2" xfId="9416"/>
    <cellStyle name="标题 1 12" xfId="9417"/>
    <cellStyle name="标题 1 12 2" xfId="9418"/>
    <cellStyle name="标题 1 13" xfId="9419"/>
    <cellStyle name="标题 1 13 2" xfId="9420"/>
    <cellStyle name="标题 1 14" xfId="9421"/>
    <cellStyle name="标题 1 15" xfId="9422"/>
    <cellStyle name="标题 1 2" xfId="9423"/>
    <cellStyle name="标题 1 2 10 2" xfId="9424"/>
    <cellStyle name="标题 1 2 11" xfId="9425"/>
    <cellStyle name="标题 1 2 11 2" xfId="9426"/>
    <cellStyle name="标题 1 2 12" xfId="9427"/>
    <cellStyle name="标题 1 2 12 2" xfId="9428"/>
    <cellStyle name="标题 1 2 13" xfId="9429"/>
    <cellStyle name="强调文字颜色 6 4 23" xfId="9430"/>
    <cellStyle name="强调文字颜色 6 4 18" xfId="9431"/>
    <cellStyle name="标题 1 2 13 2" xfId="9432"/>
    <cellStyle name="标题 1 2 14" xfId="9433"/>
    <cellStyle name="标题 1 2 14 2" xfId="9434"/>
    <cellStyle name="标题 1 2 16" xfId="9435"/>
    <cellStyle name="标题 1 2 2" xfId="9436"/>
    <cellStyle name="标题 1 2 2 10" xfId="9437"/>
    <cellStyle name="标题 1 2 2 10 2" xfId="9438"/>
    <cellStyle name="标题 3 3 2 10 2" xfId="9439"/>
    <cellStyle name="标题 1 2 2 11" xfId="9440"/>
    <cellStyle name="标题 1 2 2 11 2" xfId="9441"/>
    <cellStyle name="标题 1 2 2 12" xfId="9442"/>
    <cellStyle name="标题 1 2 2 13" xfId="9443"/>
    <cellStyle name="常规 13 3 2 10" xfId="9444"/>
    <cellStyle name="标题 1 2 2 13 2" xfId="9445"/>
    <cellStyle name="标题 1 2 2 14 2" xfId="9446"/>
    <cellStyle name="标题 1 2 2 20" xfId="9447"/>
    <cellStyle name="标题 1 2 2 15" xfId="9448"/>
    <cellStyle name="标题 1 2 2 20 2" xfId="9449"/>
    <cellStyle name="标题 1 2 2 15 2" xfId="9450"/>
    <cellStyle name="标题 1 2 2 21" xfId="9451"/>
    <cellStyle name="标题 1 2 2 16" xfId="9452"/>
    <cellStyle name="标题 1 2 2 17" xfId="9453"/>
    <cellStyle name="标题 1 2 2 18" xfId="9454"/>
    <cellStyle name="常规 3 4 2 24" xfId="9455"/>
    <cellStyle name="常规 3 4 2 19" xfId="9456"/>
    <cellStyle name="常规 18 15" xfId="9457"/>
    <cellStyle name="标题 1 2 2 18 2" xfId="9458"/>
    <cellStyle name="强调文字颜色 6 2 10" xfId="9459"/>
    <cellStyle name="标题 1 2 2 19" xfId="9460"/>
    <cellStyle name="标题 1 2 2 19 2" xfId="9461"/>
    <cellStyle name="标题 1 2 2 2" xfId="9462"/>
    <cellStyle name="标题 1 2 2 2 10" xfId="9463"/>
    <cellStyle name="常规 31 10" xfId="9464"/>
    <cellStyle name="常规 26 10" xfId="9465"/>
    <cellStyle name="标题 1 2 2 2 10 2" xfId="9466"/>
    <cellStyle name="标题 2 3 2 17 2" xfId="9467"/>
    <cellStyle name="标题 1 2 2 2 11" xfId="9468"/>
    <cellStyle name="标题 1 2 2 2 11 2" xfId="9469"/>
    <cellStyle name="标题 1 2 2 2 12" xfId="9470"/>
    <cellStyle name="链接单元格 2 15 4" xfId="9471"/>
    <cellStyle name="标题 1 2 2 2 12 2" xfId="9472"/>
    <cellStyle name="标题 1 2 2 2 13" xfId="9473"/>
    <cellStyle name="标题 1 2 2 2 13 2" xfId="9474"/>
    <cellStyle name="标题 1 2 2 2 14" xfId="9475"/>
    <cellStyle name="标题 1 2 2 2 14 2" xfId="9476"/>
    <cellStyle name="标题 1 2 2 2 15" xfId="9477"/>
    <cellStyle name="常规 32 10" xfId="9478"/>
    <cellStyle name="常规 27 10" xfId="9479"/>
    <cellStyle name="标题 1 2 2 2 15 2" xfId="9480"/>
    <cellStyle name="标题 1 2 2 2 16" xfId="9481"/>
    <cellStyle name="标题 1 2 2 2 2" xfId="9482"/>
    <cellStyle name="标题 1 2 2 2 2 2" xfId="9483"/>
    <cellStyle name="标题 1 2 2 2 3" xfId="9484"/>
    <cellStyle name="常规 30 2 11" xfId="9485"/>
    <cellStyle name="常规 25 2 11" xfId="9486"/>
    <cellStyle name="标题 1 2 2 2 3 2" xfId="9487"/>
    <cellStyle name="标题 1 2 2 2 4" xfId="9488"/>
    <cellStyle name="标题 1 2 2 2 4 2" xfId="9489"/>
    <cellStyle name="标题 1 2 2 2 5 2" xfId="9490"/>
    <cellStyle name="标题 1 2 2 2 6" xfId="9491"/>
    <cellStyle name="标题 1 2 2 2 6 2" xfId="9492"/>
    <cellStyle name="标题 1 2 2 2 7" xfId="9493"/>
    <cellStyle name="标题 1 2 2 2 7 2" xfId="9494"/>
    <cellStyle name="好 4 16 2" xfId="9495"/>
    <cellStyle name="标题 1 2 2 2 8" xfId="9496"/>
    <cellStyle name="标题 1 2 2 2 8 2" xfId="9497"/>
    <cellStyle name="好 4 16 3" xfId="9498"/>
    <cellStyle name="标题 1 2 2 2 9" xfId="9499"/>
    <cellStyle name="标题 1 2 2 2 9 2" xfId="9500"/>
    <cellStyle name="标题 1 2 2 3" xfId="9501"/>
    <cellStyle name="标题 1 2 2 3 2" xfId="9502"/>
    <cellStyle name="标题 1 2 2 4" xfId="9503"/>
    <cellStyle name="强调文字颜色 6 2 2 7" xfId="9504"/>
    <cellStyle name="标题 1 2 2 4 2" xfId="9505"/>
    <cellStyle name="标题 1 2 2 5" xfId="9506"/>
    <cellStyle name="标题 1 2 2_庄墓预算（定稿）2改" xfId="9507"/>
    <cellStyle name="标题 1 2 3" xfId="9508"/>
    <cellStyle name="标题 1 2 3 18" xfId="9509"/>
    <cellStyle name="标题 1 2 3 18 2" xfId="9510"/>
    <cellStyle name="强调文字颜色 6 3 10" xfId="9511"/>
    <cellStyle name="标题 1 2 3 19" xfId="9512"/>
    <cellStyle name="警告文本 5 2 7" xfId="9513"/>
    <cellStyle name="标题 1 2 3 19 2" xfId="9514"/>
    <cellStyle name="标题 1 2 3 2" xfId="9515"/>
    <cellStyle name="标题 1 2 3 2 2" xfId="9516"/>
    <cellStyle name="标题 1 2 3 3" xfId="9517"/>
    <cellStyle name="标题 1 2 3 3 2" xfId="9518"/>
    <cellStyle name="标题 1 2 3 4" xfId="9519"/>
    <cellStyle name="标题 1 2 3 5" xfId="9520"/>
    <cellStyle name="标题 1 2 3 6" xfId="9521"/>
    <cellStyle name="标题 1 2 3 6 2" xfId="9522"/>
    <cellStyle name="标题 1 2 3 7" xfId="9523"/>
    <cellStyle name="标题 1 2 3 7 2" xfId="9524"/>
    <cellStyle name="标题 1 2 3 8" xfId="9525"/>
    <cellStyle name="标题 1 2 3 8 2" xfId="9526"/>
    <cellStyle name="标题 1 2 3 9" xfId="9527"/>
    <cellStyle name="标题 1 2 5" xfId="9528"/>
    <cellStyle name="标题 1 2 5 2" xfId="9529"/>
    <cellStyle name="标题 1 2 6" xfId="9530"/>
    <cellStyle name="标题 1 2 6 2" xfId="9531"/>
    <cellStyle name="标题 1 2 7 2" xfId="9532"/>
    <cellStyle name="标题 1 2 8" xfId="9533"/>
    <cellStyle name="标题 1 2 8 2" xfId="9534"/>
    <cellStyle name="标题 1 2 9" xfId="9535"/>
    <cellStyle name="标题 1 3 10 2" xfId="9536"/>
    <cellStyle name="标题 1 3 11" xfId="9537"/>
    <cellStyle name="常规 5 24" xfId="9538"/>
    <cellStyle name="常规 5 19" xfId="9539"/>
    <cellStyle name="标题 1 3 11 2" xfId="9540"/>
    <cellStyle name="标题 1 3 12" xfId="9541"/>
    <cellStyle name="标题 1 3 12 2" xfId="9542"/>
    <cellStyle name="标题 1 3 13" xfId="9543"/>
    <cellStyle name="标题 1 3 13 2" xfId="9544"/>
    <cellStyle name="标题 1 3 14" xfId="9545"/>
    <cellStyle name="标题 1 3 15" xfId="9546"/>
    <cellStyle name="标题 1 3 16" xfId="9547"/>
    <cellStyle name="标题 1 3 2" xfId="9548"/>
    <cellStyle name="标题 1 3 2 10 2" xfId="9549"/>
    <cellStyle name="常规 6 2 3 4" xfId="9550"/>
    <cellStyle name="标题 3 3 3 10 2" xfId="9551"/>
    <cellStyle name="标题 1 3 2 11" xfId="9552"/>
    <cellStyle name="标题 1 3 2 11 2" xfId="9553"/>
    <cellStyle name="常规 6 2 3 5" xfId="9554"/>
    <cellStyle name="标题 1 3 2 12" xfId="9555"/>
    <cellStyle name="标题 1 3 2 12 2" xfId="9556"/>
    <cellStyle name="常规 6 2 3 6" xfId="9557"/>
    <cellStyle name="常规 12 2 2 10 10" xfId="9558"/>
    <cellStyle name="标题 1 3 2 13" xfId="9559"/>
    <cellStyle name="常规 14 3 2 10" xfId="9560"/>
    <cellStyle name="标题 1 3 2 13 2" xfId="9561"/>
    <cellStyle name="常规 6 2 3 7" xfId="9562"/>
    <cellStyle name="常规 12 2 2 10 11" xfId="9563"/>
    <cellStyle name="标题 1 3 2 14" xfId="9564"/>
    <cellStyle name="标题 1 3 2 14 2" xfId="9565"/>
    <cellStyle name="常规 6 2 3 8" xfId="9566"/>
    <cellStyle name="标题 1 3 2 20" xfId="9567"/>
    <cellStyle name="标题 1 3 2 15" xfId="9568"/>
    <cellStyle name="标题 1 3 2 20 2" xfId="9569"/>
    <cellStyle name="标题 1 3 2 15 2" xfId="9570"/>
    <cellStyle name="常规 6 2 3 9" xfId="9571"/>
    <cellStyle name="标题 1 3 2 21" xfId="9572"/>
    <cellStyle name="标题 1 3 2 16" xfId="9573"/>
    <cellStyle name="标题 1 3 2 17" xfId="9574"/>
    <cellStyle name="标题 1 3 2 17 2" xfId="9575"/>
    <cellStyle name="标题 1 3 2 18" xfId="9576"/>
    <cellStyle name="标题 1 3 2 18 2" xfId="9577"/>
    <cellStyle name="标题 1 3 2 19" xfId="9578"/>
    <cellStyle name="标题 1 3 2 19 2" xfId="9579"/>
    <cellStyle name="标题 1 3 2 2" xfId="9580"/>
    <cellStyle name="千位分隔 21 12" xfId="9581"/>
    <cellStyle name="千位分隔 16 12" xfId="9582"/>
    <cellStyle name="标题 1 3 2 2 10" xfId="9583"/>
    <cellStyle name="标题 1 3 2 2 10 2" xfId="9584"/>
    <cellStyle name="千位分隔 21 13" xfId="9585"/>
    <cellStyle name="千位分隔 16 13" xfId="9586"/>
    <cellStyle name="标题 1 3 2 2 11" xfId="9587"/>
    <cellStyle name="标题 1 3 2 2 11 2" xfId="9588"/>
    <cellStyle name="千位分隔 21 14" xfId="9589"/>
    <cellStyle name="千位分隔 16 14" xfId="9590"/>
    <cellStyle name="标题 1 3 2 2 12" xfId="9591"/>
    <cellStyle name="标题 1 3 2 2 12 2" xfId="9592"/>
    <cellStyle name="千位分隔 21 20" xfId="9593"/>
    <cellStyle name="千位分隔 21 15" xfId="9594"/>
    <cellStyle name="千位分隔 16 20" xfId="9595"/>
    <cellStyle name="千位分隔 16 15" xfId="9596"/>
    <cellStyle name="标题 1 3 2 2 13" xfId="9597"/>
    <cellStyle name="标题 1 3 2 2 13 2" xfId="9598"/>
    <cellStyle name="千位分隔 21 16" xfId="9599"/>
    <cellStyle name="千位分隔 16 16" xfId="9600"/>
    <cellStyle name="标题 1 3 2 2 14" xfId="9601"/>
    <cellStyle name="标题 1 3 2 2 14 2" xfId="9602"/>
    <cellStyle name="千位分隔 21 17" xfId="9603"/>
    <cellStyle name="千位分隔 16 17" xfId="9604"/>
    <cellStyle name="标题 1 3 2 2 15" xfId="9605"/>
    <cellStyle name="标题 1 3 2 2 15 2" xfId="9606"/>
    <cellStyle name="标题 1 3 2 2 2" xfId="9607"/>
    <cellStyle name="标题 1 3 2 2 2 2" xfId="9608"/>
    <cellStyle name="标题 1 3 2 2 3" xfId="9609"/>
    <cellStyle name="标题 1 3 2 2 4" xfId="9610"/>
    <cellStyle name="标题 1 3 2 2 4 2" xfId="9611"/>
    <cellStyle name="标题 1 3 2 2 5" xfId="9612"/>
    <cellStyle name="千位分隔 7 2 3" xfId="9613"/>
    <cellStyle name="汇总 2 2 8" xfId="9614"/>
    <cellStyle name="标题 1 3 2 2 5 2" xfId="9615"/>
    <cellStyle name="标题 1 3 2 2 6" xfId="9616"/>
    <cellStyle name="汇总 2 3 8" xfId="9617"/>
    <cellStyle name="标题 1 3 2 2 6 2" xfId="9618"/>
    <cellStyle name="标题 1 3 2 2 7" xfId="9619"/>
    <cellStyle name="标题 1 3 2 2 7 2" xfId="9620"/>
    <cellStyle name="标题 1 3 2 2 8" xfId="9621"/>
    <cellStyle name="标题 1 3 2 2 9" xfId="9622"/>
    <cellStyle name="标题 1 3 2 2 9 2" xfId="9623"/>
    <cellStyle name="标题 1 3 2 3" xfId="9624"/>
    <cellStyle name="标题 1 3 2 4" xfId="9625"/>
    <cellStyle name="标题 1 3 2 5" xfId="9626"/>
    <cellStyle name="标题 1 3 2 5 2" xfId="9627"/>
    <cellStyle name="标题 1 3 2 6" xfId="9628"/>
    <cellStyle name="标题 1 3 2 6 2" xfId="9629"/>
    <cellStyle name="标题 1 3 2 7" xfId="9630"/>
    <cellStyle name="强调文字颜色 4 2 2 2 12" xfId="9631"/>
    <cellStyle name="标题 1 3 2 7 2" xfId="9632"/>
    <cellStyle name="标题 1 3 2 8" xfId="9633"/>
    <cellStyle name="标题 1 3 2 8 2" xfId="9634"/>
    <cellStyle name="标题 1 3 2 9" xfId="9635"/>
    <cellStyle name="千位分隔 20 12" xfId="9636"/>
    <cellStyle name="千位分隔 15 12" xfId="9637"/>
    <cellStyle name="标题 1 3 2_庄墓预算（定稿）2改" xfId="9638"/>
    <cellStyle name="标题 1 3 3" xfId="9639"/>
    <cellStyle name="常规 14 2" xfId="9640"/>
    <cellStyle name="标题 1 3 3 10" xfId="9641"/>
    <cellStyle name="常规 14 3" xfId="9642"/>
    <cellStyle name="标题 3 3 3 15 2" xfId="9643"/>
    <cellStyle name="标题 1 3 3 11" xfId="9644"/>
    <cellStyle name="常规 14 3 2" xfId="9645"/>
    <cellStyle name="标题 1 3 3 11 2" xfId="9646"/>
    <cellStyle name="常规 14 4" xfId="9647"/>
    <cellStyle name="标题 1 3 3 12" xfId="9648"/>
    <cellStyle name="常规 14 4 2" xfId="9649"/>
    <cellStyle name="标题 1 3 3 12 2" xfId="9650"/>
    <cellStyle name="常规 14 5" xfId="9651"/>
    <cellStyle name="标题 1 3 3 13" xfId="9652"/>
    <cellStyle name="常规 14 5 2" xfId="9653"/>
    <cellStyle name="常规 14 4 2 10" xfId="9654"/>
    <cellStyle name="标题 1 3 3 13 2" xfId="9655"/>
    <cellStyle name="常规 14 6" xfId="9656"/>
    <cellStyle name="标题 1 3 3 14" xfId="9657"/>
    <cellStyle name="常规 14 6 2" xfId="9658"/>
    <cellStyle name="标题 1 3 3 14 2" xfId="9659"/>
    <cellStyle name="常规 14 7" xfId="9660"/>
    <cellStyle name="标题 1 3 3 20" xfId="9661"/>
    <cellStyle name="标题 1 3 3 15" xfId="9662"/>
    <cellStyle name="常规 14 8" xfId="9663"/>
    <cellStyle name="标题 1 3 3 16" xfId="9664"/>
    <cellStyle name="常规 14 8 2" xfId="9665"/>
    <cellStyle name="标题 1 3 3 16 2" xfId="9666"/>
    <cellStyle name="常规 14 9" xfId="9667"/>
    <cellStyle name="标题 1 3 3 17" xfId="9668"/>
    <cellStyle name="货币 3 18" xfId="9669"/>
    <cellStyle name="常规 14 9 2" xfId="9670"/>
    <cellStyle name="标题 1 3 3 17 2" xfId="9671"/>
    <cellStyle name="标题 1 3 3 18" xfId="9672"/>
    <cellStyle name="标题 1 3 3 18 2" xfId="9673"/>
    <cellStyle name="标题 1 3 3 19" xfId="9674"/>
    <cellStyle name="标题 1 3 3 19 2" xfId="9675"/>
    <cellStyle name="输出 2 3 20 4" xfId="9676"/>
    <cellStyle name="标题 1 3 3 2" xfId="9677"/>
    <cellStyle name="标题 1 3 3 2 2" xfId="9678"/>
    <cellStyle name="输出 2 3 20 5" xfId="9679"/>
    <cellStyle name="标题 1 3 3 3" xfId="9680"/>
    <cellStyle name="标题 1 3 3 3 2" xfId="9681"/>
    <cellStyle name="输出 2 3 20 6" xfId="9682"/>
    <cellStyle name="标题 1 3 3 4" xfId="9683"/>
    <cellStyle name="常规 14 12" xfId="9684"/>
    <cellStyle name="标题 1 3 3 4 2" xfId="9685"/>
    <cellStyle name="输出 2 3 20 7" xfId="9686"/>
    <cellStyle name="标题 1 3 3 5" xfId="9687"/>
    <cellStyle name="标题 1 3 3 5 2" xfId="9688"/>
    <cellStyle name="输出 2 3 20 8" xfId="9689"/>
    <cellStyle name="标题 1 3 3 6" xfId="9690"/>
    <cellStyle name="输出 2 3 20 9" xfId="9691"/>
    <cellStyle name="标题 1 3 3 7" xfId="9692"/>
    <cellStyle name="标题 1 3 3 7 2" xfId="9693"/>
    <cellStyle name="标题 1 3 3 8" xfId="9694"/>
    <cellStyle name="标题 1 3 3 8 2" xfId="9695"/>
    <cellStyle name="标题 1 3 3 9" xfId="9696"/>
    <cellStyle name="常规 20 12" xfId="9697"/>
    <cellStyle name="标题 1 3 3 9 2" xfId="9698"/>
    <cellStyle name="标题 1 3 4 2" xfId="9699"/>
    <cellStyle name="强调文字颜色 4 4 16 2" xfId="9700"/>
    <cellStyle name="标题 1 3 4 3" xfId="9701"/>
    <cellStyle name="标题 1 3 4 3 2" xfId="9702"/>
    <cellStyle name="强调文字颜色 4 4 16 3" xfId="9703"/>
    <cellStyle name="标题 1 3 4 4" xfId="9704"/>
    <cellStyle name="标题 1 3 5" xfId="9705"/>
    <cellStyle name="标题 1 3 5 2" xfId="9706"/>
    <cellStyle name="标题 1 3 6" xfId="9707"/>
    <cellStyle name="标题 1 3 6 2" xfId="9708"/>
    <cellStyle name="标题 1 3 7" xfId="9709"/>
    <cellStyle name="标题 1 3 7 2" xfId="9710"/>
    <cellStyle name="标题 1 3 8" xfId="9711"/>
    <cellStyle name="千位分隔 5 2 13" xfId="9712"/>
    <cellStyle name="标题 1 3 8 2" xfId="9713"/>
    <cellStyle name="标题 1 3 9" xfId="9714"/>
    <cellStyle name="标题 1 3 9 2" xfId="9715"/>
    <cellStyle name="标题 1 4" xfId="9716"/>
    <cellStyle name="标题 1 4 10" xfId="9717"/>
    <cellStyle name="标题 1 4 10 2" xfId="9718"/>
    <cellStyle name="标题 1 4 11" xfId="9719"/>
    <cellStyle name="标题 1 4 11 2" xfId="9720"/>
    <cellStyle name="常规 4 5 2" xfId="9721"/>
    <cellStyle name="标题 1 4 12" xfId="9722"/>
    <cellStyle name="常规 4 5 2 2" xfId="9723"/>
    <cellStyle name="标题 1 4 12 2" xfId="9724"/>
    <cellStyle name="常规 4 5 3" xfId="9725"/>
    <cellStyle name="标题 1 4 13" xfId="9726"/>
    <cellStyle name="标题 1 4 13 2" xfId="9727"/>
    <cellStyle name="标题 1 4 14 2" xfId="9728"/>
    <cellStyle name="常规 4 5 5" xfId="9729"/>
    <cellStyle name="标题 1 4 15" xfId="9730"/>
    <cellStyle name="标题 1 4 15 2" xfId="9731"/>
    <cellStyle name="常规 4 5 6" xfId="9732"/>
    <cellStyle name="标题 1 4 16" xfId="9733"/>
    <cellStyle name="适中 2 3 20 4" xfId="9734"/>
    <cellStyle name="常规 4 20" xfId="9735"/>
    <cellStyle name="常规 4 15" xfId="9736"/>
    <cellStyle name="标题 1 4 2" xfId="9737"/>
    <cellStyle name="标题 1 4 2 2" xfId="9738"/>
    <cellStyle name="适中 2 3 20 5" xfId="9739"/>
    <cellStyle name="常规 4 21" xfId="9740"/>
    <cellStyle name="常规 4 16" xfId="9741"/>
    <cellStyle name="标题 1 4 3" xfId="9742"/>
    <cellStyle name="标题 1 4 3 2" xfId="9743"/>
    <cellStyle name="标题 1 4 4 2" xfId="9744"/>
    <cellStyle name="适中 2 3 20 7" xfId="9745"/>
    <cellStyle name="常规 4 23" xfId="9746"/>
    <cellStyle name="常规 4 18" xfId="9747"/>
    <cellStyle name="标题 1 4 5" xfId="9748"/>
    <cellStyle name="强调文字颜色 5 10" xfId="9749"/>
    <cellStyle name="标题 1 4 5 2" xfId="9750"/>
    <cellStyle name="适中 2 3 20 8" xfId="9751"/>
    <cellStyle name="常规 4 24" xfId="9752"/>
    <cellStyle name="常规 4 19" xfId="9753"/>
    <cellStyle name="标题 1 4 6" xfId="9754"/>
    <cellStyle name="标题 6 2 14" xfId="9755"/>
    <cellStyle name="标题 1 4 6 2" xfId="9756"/>
    <cellStyle name="适中 2 3 20 9" xfId="9757"/>
    <cellStyle name="常规 4 25" xfId="9758"/>
    <cellStyle name="标题 1 4 7" xfId="9759"/>
    <cellStyle name="标题 1 4 7 2" xfId="9760"/>
    <cellStyle name="标题 1 4 8" xfId="9761"/>
    <cellStyle name="链接单元格 12" xfId="9762"/>
    <cellStyle name="标题 1 4 8 2" xfId="9763"/>
    <cellStyle name="标题 1 4 9" xfId="9764"/>
    <cellStyle name="标题 1 4 9 2" xfId="9765"/>
    <cellStyle name="标题 1 5 2" xfId="9766"/>
    <cellStyle name="标题 1 5 3" xfId="9767"/>
    <cellStyle name="标题 1 6" xfId="9768"/>
    <cellStyle name="标题 1 6 2" xfId="9769"/>
    <cellStyle name="标题 1 7" xfId="9770"/>
    <cellStyle name="标题 1 7 2" xfId="9771"/>
    <cellStyle name="标题 1 8" xfId="9772"/>
    <cellStyle name="标题 1 8 2" xfId="9773"/>
    <cellStyle name="标题 1 9" xfId="9774"/>
    <cellStyle name="常规 5 20" xfId="9775"/>
    <cellStyle name="常规 5 15" xfId="9776"/>
    <cellStyle name="标题 1 9 2" xfId="9777"/>
    <cellStyle name="标题 10" xfId="9778"/>
    <cellStyle name="千位分隔 10 2 10" xfId="9779"/>
    <cellStyle name="常规 7 5 6" xfId="9780"/>
    <cellStyle name="标题 10 2" xfId="9781"/>
    <cellStyle name="标题 11" xfId="9782"/>
    <cellStyle name="常规 7 6 6" xfId="9783"/>
    <cellStyle name="标题 11 2" xfId="9784"/>
    <cellStyle name="常规 7 7 6" xfId="9785"/>
    <cellStyle name="标题 12 2" xfId="9786"/>
    <cellStyle name="标题 13" xfId="9787"/>
    <cellStyle name="标题 14" xfId="9788"/>
    <cellStyle name="常规 7 9 6" xfId="9789"/>
    <cellStyle name="标题 14 2" xfId="9790"/>
    <cellStyle name="标题 15" xfId="9791"/>
    <cellStyle name="标题 16" xfId="9792"/>
    <cellStyle name="标题 17" xfId="9793"/>
    <cellStyle name="差 2 3 10" xfId="9794"/>
    <cellStyle name="标题 18" xfId="9795"/>
    <cellStyle name="常规 36 14" xfId="9796"/>
    <cellStyle name="标题 2 10" xfId="9797"/>
    <cellStyle name="标题 2 10 2" xfId="9798"/>
    <cellStyle name="常规 36 15" xfId="9799"/>
    <cellStyle name="标题 2 11" xfId="9800"/>
    <cellStyle name="标题 2 11 2" xfId="9801"/>
    <cellStyle name="标题 2 12" xfId="9802"/>
    <cellStyle name="强调文字颜色 1 2 2 13" xfId="9803"/>
    <cellStyle name="标题 2 12 2" xfId="9804"/>
    <cellStyle name="标题 2 13" xfId="9805"/>
    <cellStyle name="标题 2 13 2" xfId="9806"/>
    <cellStyle name="标题 2 14" xfId="9807"/>
    <cellStyle name="标题 2 15" xfId="9808"/>
    <cellStyle name="标题 2 2" xfId="9809"/>
    <cellStyle name="标题 2 2 10 2" xfId="9810"/>
    <cellStyle name="标题 2 2 11" xfId="9811"/>
    <cellStyle name="标题 2 2 11 2" xfId="9812"/>
    <cellStyle name="标题 2 2 12" xfId="9813"/>
    <cellStyle name="标题 2 2 12 2" xfId="9814"/>
    <cellStyle name="标题 2 2 13" xfId="9815"/>
    <cellStyle name="链接单元格 6" xfId="9816"/>
    <cellStyle name="标题 2 2 13 2" xfId="9817"/>
    <cellStyle name="标题 2 2 14" xfId="9818"/>
    <cellStyle name="标题 2 2 14 2" xfId="9819"/>
    <cellStyle name="标题 2 2 15" xfId="9820"/>
    <cellStyle name="标题 2 2 16" xfId="9821"/>
    <cellStyle name="标题 2 2 2" xfId="9822"/>
    <cellStyle name="标题 2 2 2 10" xfId="9823"/>
    <cellStyle name="强调文字颜色 1 2 2_庄墓预算（定稿）2改" xfId="9824"/>
    <cellStyle name="标题 2 2 2 10 2" xfId="9825"/>
    <cellStyle name="标题 2 2 2 11" xfId="9826"/>
    <cellStyle name="标题 2 2 2 12" xfId="9827"/>
    <cellStyle name="标题 2 2 2 12 2" xfId="9828"/>
    <cellStyle name="标题 2 2 2 13" xfId="9829"/>
    <cellStyle name="标题 2 2 2 13 2" xfId="9830"/>
    <cellStyle name="标题 2 2 2 14" xfId="9831"/>
    <cellStyle name="标题 2 2 2 14 2" xfId="9832"/>
    <cellStyle name="标题 2 2 2 20" xfId="9833"/>
    <cellStyle name="标题 2 2 2 15" xfId="9834"/>
    <cellStyle name="标题 2 2 2 20 2" xfId="9835"/>
    <cellStyle name="标题 2 2 2 15 2" xfId="9836"/>
    <cellStyle name="标题 2 2 2 21" xfId="9837"/>
    <cellStyle name="标题 2 2 2 16" xfId="9838"/>
    <cellStyle name="标题 2 2 2 17 2" xfId="9839"/>
    <cellStyle name="标题 2 2 2 18" xfId="9840"/>
    <cellStyle name="标题 2 2 2 18 2" xfId="9841"/>
    <cellStyle name="标题 2 2 2 19" xfId="9842"/>
    <cellStyle name="标题 2 2 2 19 2" xfId="9843"/>
    <cellStyle name="标题 2 2 2 2" xfId="9844"/>
    <cellStyle name="标题 2 2 2 2 10 2" xfId="9845"/>
    <cellStyle name="标题 2 2 2 2 11 2" xfId="9846"/>
    <cellStyle name="常规 31 10 5" xfId="9847"/>
    <cellStyle name="标题 2 2 2 2 12" xfId="9848"/>
    <cellStyle name="标题 2 2 2 2 12 2" xfId="9849"/>
    <cellStyle name="常规 31 10 6" xfId="9850"/>
    <cellStyle name="标题 2 2 2 2 13" xfId="9851"/>
    <cellStyle name="标题 2 2 2 2 13 2" xfId="9852"/>
    <cellStyle name="常规 31 10 7" xfId="9853"/>
    <cellStyle name="标题 2 2 2 2 14" xfId="9854"/>
    <cellStyle name="汇总 3 2 2 5" xfId="9855"/>
    <cellStyle name="标题 2 2 2 2 14 2" xfId="9856"/>
    <cellStyle name="常规 31 10 8" xfId="9857"/>
    <cellStyle name="标题 2 2 2 2 15" xfId="9858"/>
    <cellStyle name="标题 2 2 2 2 15 2" xfId="9859"/>
    <cellStyle name="常规 31 10 9" xfId="9860"/>
    <cellStyle name="标题 2 2 2 2 16" xfId="9861"/>
    <cellStyle name="标题 2 2 2 2 2" xfId="9862"/>
    <cellStyle name="标题 2 2 2 2 2 2" xfId="9863"/>
    <cellStyle name="标题 2 2 2 2 3 2" xfId="9864"/>
    <cellStyle name="标题 2 2 2 2 4" xfId="9865"/>
    <cellStyle name="标题 2 2 2 2 4 2" xfId="9866"/>
    <cellStyle name="标题 2 2 2 2 5 2" xfId="9867"/>
    <cellStyle name="标题 2 2 2 2 6" xfId="9868"/>
    <cellStyle name="标题 2 2 2 2 6 2" xfId="9869"/>
    <cellStyle name="标题 2 2 2 2 7" xfId="9870"/>
    <cellStyle name="标题 2 2 2 2 7 2" xfId="9871"/>
    <cellStyle name="标题 2 2 2 2 8" xfId="9872"/>
    <cellStyle name="标题 2 2 2 2 8 2" xfId="9873"/>
    <cellStyle name="标题 2 2 2 2 9" xfId="9874"/>
    <cellStyle name="千位分隔 20 10 9" xfId="9875"/>
    <cellStyle name="千位分隔 15 10 9" xfId="9876"/>
    <cellStyle name="标题 2 2 2 2 9 2" xfId="9877"/>
    <cellStyle name="标题 2 2 2 3" xfId="9878"/>
    <cellStyle name="标题 2 2 2 3 2" xfId="9879"/>
    <cellStyle name="标题 2 2 2 4" xfId="9880"/>
    <cellStyle name="标题 2 2 2 4 2" xfId="9881"/>
    <cellStyle name="标题 2 2 2 5" xfId="9882"/>
    <cellStyle name="标题 2 2 2 5 2" xfId="9883"/>
    <cellStyle name="标题 2 2 2 6 2" xfId="9884"/>
    <cellStyle name="标题 2 2 2 7 2" xfId="9885"/>
    <cellStyle name="标题 2 2 2 8" xfId="9886"/>
    <cellStyle name="标题 2 2 2 8 2" xfId="9887"/>
    <cellStyle name="标题 2 2 2 9" xfId="9888"/>
    <cellStyle name="标题 2 2 2 9 2" xfId="9889"/>
    <cellStyle name="标题 2 2 2_庄墓预算（定稿）2改" xfId="9890"/>
    <cellStyle name="标题 2 2 3" xfId="9891"/>
    <cellStyle name="标题 2 2 3 10" xfId="9892"/>
    <cellStyle name="标题 2 2 3 10 2" xfId="9893"/>
    <cellStyle name="标题 2 2 3 11" xfId="9894"/>
    <cellStyle name="标题 2 2 3 12" xfId="9895"/>
    <cellStyle name="标题 2 2 3 12 2" xfId="9896"/>
    <cellStyle name="标题 2 2 3 13" xfId="9897"/>
    <cellStyle name="标题 2 2 3 13 2" xfId="9898"/>
    <cellStyle name="标题 2 2 3 14" xfId="9899"/>
    <cellStyle name="常规 7 24" xfId="9900"/>
    <cellStyle name="常规 7 19" xfId="9901"/>
    <cellStyle name="标题 2 2 3 14 2" xfId="9902"/>
    <cellStyle name="标题 2 2 3 20" xfId="9903"/>
    <cellStyle name="标题 2 2 3 15" xfId="9904"/>
    <cellStyle name="标题 2 2 3 15 2" xfId="9905"/>
    <cellStyle name="常规 14 2 2 2 2" xfId="9906"/>
    <cellStyle name="标题 2 2 3 16" xfId="9907"/>
    <cellStyle name="常规 14 2 2 2 3" xfId="9908"/>
    <cellStyle name="标题 2 2 3 17" xfId="9909"/>
    <cellStyle name="标题 2 2 3 17 2" xfId="9910"/>
    <cellStyle name="常规 14 2 2 2 4" xfId="9911"/>
    <cellStyle name="标题 2 2 3 18" xfId="9912"/>
    <cellStyle name="标题 2 2 3 18 2" xfId="9913"/>
    <cellStyle name="常规 14 2 2 2 5" xfId="9914"/>
    <cellStyle name="标题 2 2 3 19" xfId="9915"/>
    <cellStyle name="常规 8 19" xfId="9916"/>
    <cellStyle name="标题 2 2 3 19 2" xfId="9917"/>
    <cellStyle name="标题 2 2 3 2" xfId="9918"/>
    <cellStyle name="标题 2 2 3 2 2" xfId="9919"/>
    <cellStyle name="标题 2 2 3 3" xfId="9920"/>
    <cellStyle name="标题 2 2 3 3 2" xfId="9921"/>
    <cellStyle name="标题 2 2 3 4" xfId="9922"/>
    <cellStyle name="常规 2 2 3 14" xfId="9923"/>
    <cellStyle name="标题 2 2 3 4 2" xfId="9924"/>
    <cellStyle name="标题 2 2 3 5" xfId="9925"/>
    <cellStyle name="标题 2 2 3 5 2" xfId="9926"/>
    <cellStyle name="标题 2 2 3 6" xfId="9927"/>
    <cellStyle name="标题 2 2 3 6 2" xfId="9928"/>
    <cellStyle name="标题 2 2 3 7 2" xfId="9929"/>
    <cellStyle name="标题 2 2 3 8" xfId="9930"/>
    <cellStyle name="标题 2 2 3 8 2" xfId="9931"/>
    <cellStyle name="标题 2 2 3 9" xfId="9932"/>
    <cellStyle name="常规 2 2 4 14" xfId="9933"/>
    <cellStyle name="标题 2 2 3 9 2" xfId="9934"/>
    <cellStyle name="标题 2 2 4" xfId="9935"/>
    <cellStyle name="标题 2 2 5" xfId="9936"/>
    <cellStyle name="标题 2 2 5 2" xfId="9937"/>
    <cellStyle name="标题 2 2 6" xfId="9938"/>
    <cellStyle name="标题 2 2 6 2" xfId="9939"/>
    <cellStyle name="标题 2 2 7" xfId="9940"/>
    <cellStyle name="警告文本 10" xfId="9941"/>
    <cellStyle name="标题 2 2 7 2" xfId="9942"/>
    <cellStyle name="标题 2 2 8" xfId="9943"/>
    <cellStyle name="标题 2 2 8 2" xfId="9944"/>
    <cellStyle name="标题 2 2 9" xfId="9945"/>
    <cellStyle name="标题 2 3 10 2" xfId="9946"/>
    <cellStyle name="标题 2 3 11" xfId="9947"/>
    <cellStyle name="标题 2 3 11 2" xfId="9948"/>
    <cellStyle name="标题 2 3 12" xfId="9949"/>
    <cellStyle name="强调文字颜色 1 2 2 30" xfId="9950"/>
    <cellStyle name="强调文字颜色 1 2 2 25" xfId="9951"/>
    <cellStyle name="标题 2 3 12 2" xfId="9952"/>
    <cellStyle name="标题 2 3 13 2" xfId="9953"/>
    <cellStyle name="标题 2 3 14" xfId="9954"/>
    <cellStyle name="标题 2 3 15" xfId="9955"/>
    <cellStyle name="标题 2 3 16" xfId="9956"/>
    <cellStyle name="标题 2 3 2" xfId="9957"/>
    <cellStyle name="标题 2 3 2 10" xfId="9958"/>
    <cellStyle name="标题 2 3 2 10 2" xfId="9959"/>
    <cellStyle name="标题 2 3 2 11" xfId="9960"/>
    <cellStyle name="标题 2 3 2 11 2" xfId="9961"/>
    <cellStyle name="标题 2 3 2 12" xfId="9962"/>
    <cellStyle name="标题 2 3 2 12 2" xfId="9963"/>
    <cellStyle name="标题 2 3 2 13" xfId="9964"/>
    <cellStyle name="链接单元格 2 3 20 11" xfId="9965"/>
    <cellStyle name="标题 2 3 2 13 2" xfId="9966"/>
    <cellStyle name="标题 2 3 2 14" xfId="9967"/>
    <cellStyle name="标题 2 3 2 14 2" xfId="9968"/>
    <cellStyle name="标题 2 3 2 20" xfId="9969"/>
    <cellStyle name="标题 2 3 2 15" xfId="9970"/>
    <cellStyle name="标题 2 3 2 20 2" xfId="9971"/>
    <cellStyle name="标题 2 3 2 15 2" xfId="9972"/>
    <cellStyle name="标题 2 3 2 21" xfId="9973"/>
    <cellStyle name="标题 2 3 2 16" xfId="9974"/>
    <cellStyle name="标题 2 3 2 16 2" xfId="9975"/>
    <cellStyle name="标题 2 3 2 17" xfId="9976"/>
    <cellStyle name="标题 2 3 2 18" xfId="9977"/>
    <cellStyle name="标题 2 3 2 18 2" xfId="9978"/>
    <cellStyle name="标题 2 3 2 19" xfId="9979"/>
    <cellStyle name="标题 2 3 2 19 2" xfId="9980"/>
    <cellStyle name="常规 4 2 7" xfId="9981"/>
    <cellStyle name="标题 2 3 2 2 10" xfId="9982"/>
    <cellStyle name="常规 4 2 8" xfId="9983"/>
    <cellStyle name="标题 2 3 2 2 11" xfId="9984"/>
    <cellStyle name="常规 4 2 9" xfId="9985"/>
    <cellStyle name="标题 2 3 2 2 12" xfId="9986"/>
    <cellStyle name="常规 12 10" xfId="9987"/>
    <cellStyle name="标题 2 3 2 2 13" xfId="9988"/>
    <cellStyle name="常规 12 11" xfId="9989"/>
    <cellStyle name="标题 2 3 2 2 14" xfId="9990"/>
    <cellStyle name="常规 21" xfId="9991"/>
    <cellStyle name="常规 16" xfId="9992"/>
    <cellStyle name="常规 12 11 2" xfId="9993"/>
    <cellStyle name="标题 2 3 2 2 14 2" xfId="9994"/>
    <cellStyle name="常规 12 12" xfId="9995"/>
    <cellStyle name="标题 2 3 2 2 15" xfId="9996"/>
    <cellStyle name="常规 71" xfId="9997"/>
    <cellStyle name="常规 66" xfId="9998"/>
    <cellStyle name="常规 12 12 2" xfId="9999"/>
    <cellStyle name="标题 2 3 2 2 15 2" xfId="10000"/>
    <cellStyle name="常规 12 13" xfId="10001"/>
    <cellStyle name="标题 2 3 2 2 16" xfId="10002"/>
    <cellStyle name="标题 2 3 2 2 2 2" xfId="10003"/>
    <cellStyle name="常规 4 2 12" xfId="10004"/>
    <cellStyle name="常规 14 2 2 10 7" xfId="10005"/>
    <cellStyle name="标题 2 3 2 2 3 2" xfId="10006"/>
    <cellStyle name="标题 2 3 2 2 4" xfId="10007"/>
    <cellStyle name="标题 2 3 2 2 4 2" xfId="10008"/>
    <cellStyle name="标题 2 3 2 2 5" xfId="10009"/>
    <cellStyle name="标题 2 3 2 2 5 2" xfId="10010"/>
    <cellStyle name="标题 2 3 2 2 6" xfId="10011"/>
    <cellStyle name="标题 2 3 2 2 6 2" xfId="10012"/>
    <cellStyle name="标题 2 3 2 2 7" xfId="10013"/>
    <cellStyle name="标题 2 3 2 2 7 2" xfId="10014"/>
    <cellStyle name="标题 2 3 2 2 8" xfId="10015"/>
    <cellStyle name="常规 4 3 12" xfId="10016"/>
    <cellStyle name="标题 2 3 2 2 8 2" xfId="10017"/>
    <cellStyle name="标题 2 3 2 2 9" xfId="10018"/>
    <cellStyle name="标题 2 3 2 2 9 2" xfId="10019"/>
    <cellStyle name="标题 2 3 3" xfId="10020"/>
    <cellStyle name="标题 2 3 3 10" xfId="10021"/>
    <cellStyle name="强调文字颜色 3 3 3 8" xfId="10022"/>
    <cellStyle name="强调文字颜色 1 2 3 30" xfId="10023"/>
    <cellStyle name="强调文字颜色 1 2 3 25" xfId="10024"/>
    <cellStyle name="标题 2 3 3 10 2" xfId="10025"/>
    <cellStyle name="标题 2 3 3 11" xfId="10026"/>
    <cellStyle name="标题 2 3 3 11 2" xfId="10027"/>
    <cellStyle name="标题 2 3 3 12" xfId="10028"/>
    <cellStyle name="常规 3 5 16 10" xfId="10029"/>
    <cellStyle name="标题 2 3 3 12 2" xfId="10030"/>
    <cellStyle name="标题 2 3 3 13" xfId="10031"/>
    <cellStyle name="标题 2 3 3 13 2" xfId="10032"/>
    <cellStyle name="标题 2 3 3 14" xfId="10033"/>
    <cellStyle name="强调文字颜色 5 3 2 2 9" xfId="10034"/>
    <cellStyle name="标题 2 3 3 14 2" xfId="10035"/>
    <cellStyle name="标题 2 3 3 20" xfId="10036"/>
    <cellStyle name="标题 2 3 3 15" xfId="10037"/>
    <cellStyle name="标题 2 3 3 15 2" xfId="10038"/>
    <cellStyle name="标题 2 3 3 16" xfId="10039"/>
    <cellStyle name="标题 2 3 3 16 2" xfId="10040"/>
    <cellStyle name="标题 2 3 3 17" xfId="10041"/>
    <cellStyle name="标题 2 3 3 17 2" xfId="10042"/>
    <cellStyle name="标题 2 3 3 2" xfId="10043"/>
    <cellStyle name="标题 2 3 3 2 2" xfId="10044"/>
    <cellStyle name="常规 13 2 3 16" xfId="10045"/>
    <cellStyle name="标题 2 3 3 3 2" xfId="10046"/>
    <cellStyle name="标题 2 3 3 4" xfId="10047"/>
    <cellStyle name="标题 2 3 3 4 2" xfId="10048"/>
    <cellStyle name="标题 2 3 3 5" xfId="10049"/>
    <cellStyle name="标题 2 3 3 5 2" xfId="10050"/>
    <cellStyle name="标题 2 3 3 6" xfId="10051"/>
    <cellStyle name="标题 2 3 3 7 2" xfId="10052"/>
    <cellStyle name="标题 2 3 3 8" xfId="10053"/>
    <cellStyle name="标题 2 3 3 8 2" xfId="10054"/>
    <cellStyle name="标题 4 2 3 11 2" xfId="10055"/>
    <cellStyle name="标题 2 3 3 9" xfId="10056"/>
    <cellStyle name="标题 2 3 3 9 2" xfId="10057"/>
    <cellStyle name="标题 2 3 4" xfId="10058"/>
    <cellStyle name="常规 3 3 2 20" xfId="10059"/>
    <cellStyle name="常规 3 3 2 15" xfId="10060"/>
    <cellStyle name="标题 2 3 4 2" xfId="10061"/>
    <cellStyle name="常规 14 3 13" xfId="10062"/>
    <cellStyle name="标题 2 3 4 2 2" xfId="10063"/>
    <cellStyle name="标题 2 3 4 3 2" xfId="10064"/>
    <cellStyle name="常规 3 3 2 22" xfId="10065"/>
    <cellStyle name="常规 3 3 2 17" xfId="10066"/>
    <cellStyle name="标题 2 3 4 4" xfId="10067"/>
    <cellStyle name="标题 2 3 5" xfId="10068"/>
    <cellStyle name="标题 2 3 5 2" xfId="10069"/>
    <cellStyle name="标题 2 3 6" xfId="10070"/>
    <cellStyle name="标题 2 3 6 2" xfId="10071"/>
    <cellStyle name="标题 2 3 7" xfId="10072"/>
    <cellStyle name="标题 2 3 8" xfId="10073"/>
    <cellStyle name="标题 2 3 8 2" xfId="10074"/>
    <cellStyle name="千位分隔 22 2 10" xfId="10075"/>
    <cellStyle name="千位分隔 17 2 10" xfId="10076"/>
    <cellStyle name="标题 2 3 9" xfId="10077"/>
    <cellStyle name="常规 3 3 3 15" xfId="10078"/>
    <cellStyle name="标题 2 3 9 2" xfId="10079"/>
    <cellStyle name="标题 2 4" xfId="10080"/>
    <cellStyle name="强调文字颜色 1 2 2 31" xfId="10081"/>
    <cellStyle name="强调文字颜色 1 2 2 26" xfId="10082"/>
    <cellStyle name="标题 2 4 10" xfId="10083"/>
    <cellStyle name="标题 2 4 10 2" xfId="10084"/>
    <cellStyle name="强调文字颜色 1 2 2 27" xfId="10085"/>
    <cellStyle name="标题 2 4 11" xfId="10086"/>
    <cellStyle name="标题 2 4 11 2" xfId="10087"/>
    <cellStyle name="强调文字颜色 1 2 2 28" xfId="10088"/>
    <cellStyle name="常规 9 5 2" xfId="10089"/>
    <cellStyle name="标题 2 4 12" xfId="10090"/>
    <cellStyle name="常规 9 5 2 2" xfId="10091"/>
    <cellStyle name="标题 2 4 12 2" xfId="10092"/>
    <cellStyle name="强调文字颜色 1 2 2 29" xfId="10093"/>
    <cellStyle name="常规 9 5 3" xfId="10094"/>
    <cellStyle name="标题 2 4 13" xfId="10095"/>
    <cellStyle name="标题 2 4 13 2" xfId="10096"/>
    <cellStyle name="常规 9 5 4" xfId="10097"/>
    <cellStyle name="标题 2 4 14" xfId="10098"/>
    <cellStyle name="标题 2 4 14 2" xfId="10099"/>
    <cellStyle name="常规 9 5 5" xfId="10100"/>
    <cellStyle name="标题 2 4 15" xfId="10101"/>
    <cellStyle name="标题 2 4 15 2" xfId="10102"/>
    <cellStyle name="常规 9 5 6" xfId="10103"/>
    <cellStyle name="标题 2 4 16" xfId="10104"/>
    <cellStyle name="常规 9 20" xfId="10105"/>
    <cellStyle name="常规 9 15" xfId="10106"/>
    <cellStyle name="常规 13 11 14" xfId="10107"/>
    <cellStyle name="标题 2 4 2" xfId="10108"/>
    <cellStyle name="标题 2 4 2 2" xfId="10109"/>
    <cellStyle name="常规 9 16" xfId="10110"/>
    <cellStyle name="常规 13 11 15" xfId="10111"/>
    <cellStyle name="标题 2 4 3" xfId="10112"/>
    <cellStyle name="标题 2 4 3 2" xfId="10113"/>
    <cellStyle name="常规 9 17" xfId="10114"/>
    <cellStyle name="标题 2 4 4" xfId="10115"/>
    <cellStyle name="标题 2 4 4 2" xfId="10116"/>
    <cellStyle name="常规 9 18" xfId="10117"/>
    <cellStyle name="标题 2 4 5" xfId="10118"/>
    <cellStyle name="货币 2 2 8" xfId="10119"/>
    <cellStyle name="标题 2 4 5 2" xfId="10120"/>
    <cellStyle name="常规 9 19" xfId="10121"/>
    <cellStyle name="标题 2 4 6" xfId="10122"/>
    <cellStyle name="货币 2 3 8" xfId="10123"/>
    <cellStyle name="常规 14 10 3" xfId="10124"/>
    <cellStyle name="标题 2 4 6 2" xfId="10125"/>
    <cellStyle name="标题 2 4 7" xfId="10126"/>
    <cellStyle name="常规 14 11 3" xfId="10127"/>
    <cellStyle name="标题 2 4 7 2" xfId="10128"/>
    <cellStyle name="标题 2 4 8" xfId="10129"/>
    <cellStyle name="常规 8 4 10 6" xfId="10130"/>
    <cellStyle name="常规 14 12 3" xfId="10131"/>
    <cellStyle name="标题 2 4 8 2" xfId="10132"/>
    <cellStyle name="标题 2 4 9" xfId="10133"/>
    <cellStyle name="输入 12 10" xfId="10134"/>
    <cellStyle name="标题 2 4 9 2" xfId="10135"/>
    <cellStyle name="标题 2 5 2" xfId="10136"/>
    <cellStyle name="标题 2 5 3" xfId="10137"/>
    <cellStyle name="标题 2 6" xfId="10138"/>
    <cellStyle name="输出 3 2 2 10" xfId="10139"/>
    <cellStyle name="标题 2 6 2" xfId="10140"/>
    <cellStyle name="标题 2 7" xfId="10141"/>
    <cellStyle name="标题 2 7 2" xfId="10142"/>
    <cellStyle name="标题 2 8" xfId="10143"/>
    <cellStyle name="常规 12 4 2 15" xfId="10144"/>
    <cellStyle name="标题 2 8 2" xfId="10145"/>
    <cellStyle name="标题 2 9" xfId="10146"/>
    <cellStyle name="常规 37 14" xfId="10147"/>
    <cellStyle name="常规 20 2 2 2 12" xfId="10148"/>
    <cellStyle name="标题 3 10" xfId="10149"/>
    <cellStyle name="标题 3 10 2" xfId="10150"/>
    <cellStyle name="常规 37 15" xfId="10151"/>
    <cellStyle name="常规 20 2 2 2 13" xfId="10152"/>
    <cellStyle name="标题 3 11" xfId="10153"/>
    <cellStyle name="标题 3 11 2" xfId="10154"/>
    <cellStyle name="常规 20 2 2 2 14" xfId="10155"/>
    <cellStyle name="常规 10 5 2 10" xfId="10156"/>
    <cellStyle name="标题 3 12" xfId="10157"/>
    <cellStyle name="强调文字颜色 1 3 2 13" xfId="10158"/>
    <cellStyle name="标题 3 12 2" xfId="10159"/>
    <cellStyle name="常规 20 2 2 2 15" xfId="10160"/>
    <cellStyle name="常规 10 5 2 11" xfId="10161"/>
    <cellStyle name="标题 3 13" xfId="10162"/>
    <cellStyle name="标题 3 13 2" xfId="10163"/>
    <cellStyle name="常规 10 5 2 13" xfId="10164"/>
    <cellStyle name="标题 3 15" xfId="10165"/>
    <cellStyle name="输入 3 3 19" xfId="10166"/>
    <cellStyle name="强调文字颜色 3 12 10" xfId="10167"/>
    <cellStyle name="标题 3 2" xfId="10168"/>
    <cellStyle name="标题 3 2 3 4" xfId="10169"/>
    <cellStyle name="标题 3 2 10 2" xfId="10170"/>
    <cellStyle name="标题 3 2 11" xfId="10171"/>
    <cellStyle name="标题 3 2 11 2" xfId="10172"/>
    <cellStyle name="标题 3 2 12" xfId="10173"/>
    <cellStyle name="常规 3 8 11" xfId="10174"/>
    <cellStyle name="标题 3 2 12 2" xfId="10175"/>
    <cellStyle name="标题 3 2 13" xfId="10176"/>
    <cellStyle name="标题 3 2 13 2" xfId="10177"/>
    <cellStyle name="标题 3 2 14" xfId="10178"/>
    <cellStyle name="千位分隔 14 13" xfId="10179"/>
    <cellStyle name="标题 3 2 14 2" xfId="10180"/>
    <cellStyle name="标题 3 2 15" xfId="10181"/>
    <cellStyle name="标题 3 2 16" xfId="10182"/>
    <cellStyle name="标题 3 2 2" xfId="10183"/>
    <cellStyle name="标题 3 2 2 10" xfId="10184"/>
    <cellStyle name="标题 3 2 2 10 2" xfId="10185"/>
    <cellStyle name="标题 3 2 2 11" xfId="10186"/>
    <cellStyle name="计算 2 2_庄墓预算（定稿）2改" xfId="10187"/>
    <cellStyle name="汇总 3 2 2 14" xfId="10188"/>
    <cellStyle name="常规 14 5 2 6" xfId="10189"/>
    <cellStyle name="标题 3 2 2 11 2" xfId="10190"/>
    <cellStyle name="标题 3 2 2 12" xfId="10191"/>
    <cellStyle name="差 3 3 12" xfId="10192"/>
    <cellStyle name="标题 3 2 2 12 2" xfId="10193"/>
    <cellStyle name="标题 3 2 2 13" xfId="10194"/>
    <cellStyle name="常规 22 2 15" xfId="10195"/>
    <cellStyle name="常规 17 2 15" xfId="10196"/>
    <cellStyle name="标题 5 2_庄墓预算（定稿）2改" xfId="10197"/>
    <cellStyle name="标题 3 2 2 13 2" xfId="10198"/>
    <cellStyle name="强调文字颜色 2 2 13" xfId="10199"/>
    <cellStyle name="标题 3 2 2 14 2" xfId="10200"/>
    <cellStyle name="标题 3 2 2 20" xfId="10201"/>
    <cellStyle name="标题 3 2 2 15" xfId="10202"/>
    <cellStyle name="标题 3 2 2 20 2" xfId="10203"/>
    <cellStyle name="标题 3 2 2 15 2" xfId="10204"/>
    <cellStyle name="标题 3 2 2 21" xfId="10205"/>
    <cellStyle name="标题 3 2 2 16" xfId="10206"/>
    <cellStyle name="检查单元格 3 15 9" xfId="10207"/>
    <cellStyle name="标题 3 2 2 16 2" xfId="10208"/>
    <cellStyle name="标题 3 2 2 17 2" xfId="10209"/>
    <cellStyle name="常规 3 28 2" xfId="10210"/>
    <cellStyle name="标题 3 2 2 18" xfId="10211"/>
    <cellStyle name="标题 3 2 2 18 2" xfId="10212"/>
    <cellStyle name="常规 3 28 3" xfId="10213"/>
    <cellStyle name="标题 3 2 2 19" xfId="10214"/>
    <cellStyle name="强调文字颜色 2 3 13" xfId="10215"/>
    <cellStyle name="标题 3 2 2 19 2" xfId="10216"/>
    <cellStyle name="千位分隔 13 11" xfId="10217"/>
    <cellStyle name="标题 3 2 2 2" xfId="10218"/>
    <cellStyle name="标题 3 2 2 2 10" xfId="10219"/>
    <cellStyle name="千位分隔 6 7" xfId="10220"/>
    <cellStyle name="常规 5 12 12" xfId="10221"/>
    <cellStyle name="标题 3 2 2 2 10 2" xfId="10222"/>
    <cellStyle name="千位分隔 7 7" xfId="10223"/>
    <cellStyle name="标题 3 2 2 2 11 2" xfId="10224"/>
    <cellStyle name="标题 3 2 2 2 12" xfId="10225"/>
    <cellStyle name="千位分隔 8 7" xfId="10226"/>
    <cellStyle name="标题 3 2 2 2 12 2" xfId="10227"/>
    <cellStyle name="标题 3 2 2 2 13" xfId="10228"/>
    <cellStyle name="千位分隔 9 7" xfId="10229"/>
    <cellStyle name="千位分隔 3 10 4" xfId="10230"/>
    <cellStyle name="标题 3 2 2 2 13 2" xfId="10231"/>
    <cellStyle name="标题 3 2 2 2 14" xfId="10232"/>
    <cellStyle name="标题 3 2 2 2 14 2" xfId="10233"/>
    <cellStyle name="标题 3 2 2 2 15" xfId="10234"/>
    <cellStyle name="常规 5 13 12" xfId="10235"/>
    <cellStyle name="标题 3 2 2 2 15 2" xfId="10236"/>
    <cellStyle name="标题 3 2 2 2 16" xfId="10237"/>
    <cellStyle name="常规 11 4 10 3" xfId="10238"/>
    <cellStyle name="标题 3 2 2 2 2" xfId="10239"/>
    <cellStyle name="标题 3 2 2 2 2 2" xfId="10240"/>
    <cellStyle name="常规 11 4 10 4" xfId="10241"/>
    <cellStyle name="标题 3 2 2 2 3" xfId="10242"/>
    <cellStyle name="标题 3 2 2 2 3 2" xfId="10243"/>
    <cellStyle name="警告文本 2 15 10" xfId="10244"/>
    <cellStyle name="常规 11 4 10 5" xfId="10245"/>
    <cellStyle name="标题 3 2 2 2 4" xfId="10246"/>
    <cellStyle name="常规 5 4 14" xfId="10247"/>
    <cellStyle name="标题 3 2 2 2 4 2" xfId="10248"/>
    <cellStyle name="常规 11 4 10 7" xfId="10249"/>
    <cellStyle name="标题 3 2 2 2 6" xfId="10250"/>
    <cellStyle name="标题 3 2 2 2 6 2" xfId="10251"/>
    <cellStyle name="常规 11 4 10 8" xfId="10252"/>
    <cellStyle name="标题 3 2 2 2 7" xfId="10253"/>
    <cellStyle name="标题 3 2 2 2 7 2" xfId="10254"/>
    <cellStyle name="常规 11 4 10 9" xfId="10255"/>
    <cellStyle name="标题 3 2 2 2 8" xfId="10256"/>
    <cellStyle name="常规 10 3 20" xfId="10257"/>
    <cellStyle name="常规 10 3 15" xfId="10258"/>
    <cellStyle name="标题 3 2 2 2 8 2" xfId="10259"/>
    <cellStyle name="标题 3 2 2 2 9" xfId="10260"/>
    <cellStyle name="常规 7 4 10 7" xfId="10261"/>
    <cellStyle name="标题 3 2 2 2 9 2" xfId="10262"/>
    <cellStyle name="千位分隔 13 12" xfId="10263"/>
    <cellStyle name="标题 3 2 2 3" xfId="10264"/>
    <cellStyle name="差 3 2 4" xfId="10265"/>
    <cellStyle name="标题 3 2 2 3 2" xfId="10266"/>
    <cellStyle name="千位分隔 13 13" xfId="10267"/>
    <cellStyle name="标题 3 2 2 4" xfId="10268"/>
    <cellStyle name="差 3 3 4" xfId="10269"/>
    <cellStyle name="标题 3 2 2 4 2" xfId="10270"/>
    <cellStyle name="强调文字颜色 5 2 3 14" xfId="10271"/>
    <cellStyle name="标题 3 2 2_庄墓预算（定稿）2改" xfId="10272"/>
    <cellStyle name="标题 3 2 3 13" xfId="10273"/>
    <cellStyle name="常规 23 2 15" xfId="10274"/>
    <cellStyle name="标题 3 2 3 13 2" xfId="10275"/>
    <cellStyle name="标题 4 2 2 2 10 2" xfId="10276"/>
    <cellStyle name="标题 3 2 3 14" xfId="10277"/>
    <cellStyle name="强调文字颜色 3 2 13" xfId="10278"/>
    <cellStyle name="标题 3 2 3 14 2" xfId="10279"/>
    <cellStyle name="标题 3 2 3 20" xfId="10280"/>
    <cellStyle name="标题 3 2 3 15" xfId="10281"/>
    <cellStyle name="标题 3 2 3 15 2" xfId="10282"/>
    <cellStyle name="标题 3 2 3 16" xfId="10283"/>
    <cellStyle name="标题 3 2 3 16 2" xfId="10284"/>
    <cellStyle name="标题 3 2 3 17" xfId="10285"/>
    <cellStyle name="注释 3 2 2 4" xfId="10286"/>
    <cellStyle name="检查单元格 4 16 9" xfId="10287"/>
    <cellStyle name="标题 3 2 3 17 2" xfId="10288"/>
    <cellStyle name="标题 3 2 3 18" xfId="10289"/>
    <cellStyle name="标题 3 2 3 18 2" xfId="10290"/>
    <cellStyle name="标题 3 2 3 19" xfId="10291"/>
    <cellStyle name="强调文字颜色 3 3 13" xfId="10292"/>
    <cellStyle name="标题 3 2 3 19 2" xfId="10293"/>
    <cellStyle name="标题 3 2 3 2" xfId="10294"/>
    <cellStyle name="标题 3 2 3 2 2" xfId="10295"/>
    <cellStyle name="标题 3 2 3 3" xfId="10296"/>
    <cellStyle name="常规 7 2 3 14" xfId="10297"/>
    <cellStyle name="标题 3 2 3 4 2" xfId="10298"/>
    <cellStyle name="标题 3 2 3 5 2" xfId="10299"/>
    <cellStyle name="标题 3 2 3 6 2" xfId="10300"/>
    <cellStyle name="常规 3 5 26" xfId="10301"/>
    <cellStyle name="标题 3 2 3 7 2" xfId="10302"/>
    <cellStyle name="标题 3 2 3 8" xfId="10303"/>
    <cellStyle name="标题 3 2 3 8 2" xfId="10304"/>
    <cellStyle name="标题 3 2 3 9" xfId="10305"/>
    <cellStyle name="标题 3 2 3 9 2" xfId="10306"/>
    <cellStyle name="标题 3 2 4" xfId="10307"/>
    <cellStyle name="标题 3 2 4 2" xfId="10308"/>
    <cellStyle name="标题 3 2 5" xfId="10309"/>
    <cellStyle name="标题 3 2 5 2" xfId="10310"/>
    <cellStyle name="标题 3 2 6" xfId="10311"/>
    <cellStyle name="标题 3 2 6 2" xfId="10312"/>
    <cellStyle name="标题 3 2 7" xfId="10313"/>
    <cellStyle name="千位分隔 14 11" xfId="10314"/>
    <cellStyle name="标题 3 2 7 2" xfId="10315"/>
    <cellStyle name="标题 3 2 8" xfId="10316"/>
    <cellStyle name="标题 3 2 8 2" xfId="10317"/>
    <cellStyle name="标题 3 2 9" xfId="10318"/>
    <cellStyle name="标题 3 2 9 2" xfId="10319"/>
    <cellStyle name="常规 14 3 2 8" xfId="10320"/>
    <cellStyle name="标题 3 3 10" xfId="10321"/>
    <cellStyle name="标题 3 3 10 2" xfId="10322"/>
    <cellStyle name="常规 14 3 2 9" xfId="10323"/>
    <cellStyle name="标题 3 3 11" xfId="10324"/>
    <cellStyle name="标题 3 3 11 2" xfId="10325"/>
    <cellStyle name="好 3 2 2" xfId="10326"/>
    <cellStyle name="标题 3 3 12" xfId="10327"/>
    <cellStyle name="强调文字颜色 2 2 2 30" xfId="10328"/>
    <cellStyle name="强调文字颜色 2 2 2 25" xfId="10329"/>
    <cellStyle name="好 3 2 2 2" xfId="10330"/>
    <cellStyle name="常规 4 8 11" xfId="10331"/>
    <cellStyle name="标题 3 3 12 2" xfId="10332"/>
    <cellStyle name="标题 3 3 13 2" xfId="10333"/>
    <cellStyle name="好 3 2 4" xfId="10334"/>
    <cellStyle name="标题 3 3 14" xfId="10335"/>
    <cellStyle name="标题 3 3 14 2" xfId="10336"/>
    <cellStyle name="好 3 2 5" xfId="10337"/>
    <cellStyle name="标题 3 3 15" xfId="10338"/>
    <cellStyle name="好 3 2 6" xfId="10339"/>
    <cellStyle name="标题 3 3 16" xfId="10340"/>
    <cellStyle name="千位分隔 8 10 8" xfId="10341"/>
    <cellStyle name="标题 3 3 2" xfId="10342"/>
    <cellStyle name="标题 3 3 2 10" xfId="10343"/>
    <cellStyle name="标题 3 3 2 11" xfId="10344"/>
    <cellStyle name="标题 3 3 2 11 2" xfId="10345"/>
    <cellStyle name="标题 3 3 2 12" xfId="10346"/>
    <cellStyle name="标题 3 3 2 12 2" xfId="10347"/>
    <cellStyle name="标题 3 3 2 13" xfId="10348"/>
    <cellStyle name="标题 3 3 2 13 2" xfId="10349"/>
    <cellStyle name="标题 3 3 2 14" xfId="10350"/>
    <cellStyle name="标题 3 3 2 20" xfId="10351"/>
    <cellStyle name="标题 3 3 2 15" xfId="10352"/>
    <cellStyle name="标题 3 3 2 21" xfId="10353"/>
    <cellStyle name="标题 3 3 2 16" xfId="10354"/>
    <cellStyle name="强调文字颜色 6 10" xfId="10355"/>
    <cellStyle name="标题 3 3 2 18" xfId="10356"/>
    <cellStyle name="强调文字颜色 6 11" xfId="10357"/>
    <cellStyle name="标题 3 3 2 19" xfId="10358"/>
    <cellStyle name="千位分隔 18 11" xfId="10359"/>
    <cellStyle name="标题 3 3 2 2" xfId="10360"/>
    <cellStyle name="标题 3 3 2 2 10" xfId="10361"/>
    <cellStyle name="标题 3 3 2 2 10 2" xfId="10362"/>
    <cellStyle name="标题 3 3 2 2 11" xfId="10363"/>
    <cellStyle name="标题 3 3 2 2 11 2" xfId="10364"/>
    <cellStyle name="标题 3 3 2 2 12" xfId="10365"/>
    <cellStyle name="常规 10 3 10 9" xfId="10366"/>
    <cellStyle name="标题 3 3 2 2 12 2" xfId="10367"/>
    <cellStyle name="标题 3 3 2 2 13" xfId="10368"/>
    <cellStyle name="标题 3 3 2 2 13 2" xfId="10369"/>
    <cellStyle name="标题 3 3 2 2 14" xfId="10370"/>
    <cellStyle name="标题 3 3 2 2 14 2" xfId="10371"/>
    <cellStyle name="标题 3 3 2 2 15" xfId="10372"/>
    <cellStyle name="标题 3 3 2 2 15 2" xfId="10373"/>
    <cellStyle name="标题 3 3 2 2 16" xfId="10374"/>
    <cellStyle name="标题 3 3 2 2 2" xfId="10375"/>
    <cellStyle name="标题 3 3 2 2 3" xfId="10376"/>
    <cellStyle name="标题 3 3 2 2 3 2" xfId="10377"/>
    <cellStyle name="警告文本 3 15 10" xfId="10378"/>
    <cellStyle name="标题 3 3 2 2 4" xfId="10379"/>
    <cellStyle name="标题 3 3 2 2 4 2" xfId="10380"/>
    <cellStyle name="警告文本 3 15 11" xfId="10381"/>
    <cellStyle name="标题 3 3 2 2 5" xfId="10382"/>
    <cellStyle name="标题 3 3 2 2 5 2" xfId="10383"/>
    <cellStyle name="标题 3 3 2 2 6" xfId="10384"/>
    <cellStyle name="标题 3 3 2 2 6 2" xfId="10385"/>
    <cellStyle name="标题 3 3 2 2 7" xfId="10386"/>
    <cellStyle name="标题 3 3 2 2 8" xfId="10387"/>
    <cellStyle name="标题 3 3 2 2 8 2" xfId="10388"/>
    <cellStyle name="标题 3 3 2 2 9" xfId="10389"/>
    <cellStyle name="标题 3 3 2 2 9 2" xfId="10390"/>
    <cellStyle name="千位分隔 18 12" xfId="10391"/>
    <cellStyle name="标题 3 3 2 3" xfId="10392"/>
    <cellStyle name="标题 3 3 2 3 2" xfId="10393"/>
    <cellStyle name="千位分隔 18 13" xfId="10394"/>
    <cellStyle name="标题 3 3 2 4" xfId="10395"/>
    <cellStyle name="标题 3 3 2 4 2" xfId="10396"/>
    <cellStyle name="标题 3 3 2_庄墓预算（定稿）2改" xfId="10397"/>
    <cellStyle name="标题 3 3 3 10" xfId="10398"/>
    <cellStyle name="标题 3 3 3 11" xfId="10399"/>
    <cellStyle name="常规 10 3" xfId="10400"/>
    <cellStyle name="标题 3 3 3 11 2" xfId="10401"/>
    <cellStyle name="标题 3 3 3 12" xfId="10402"/>
    <cellStyle name="常规 11 3" xfId="10403"/>
    <cellStyle name="标题 3 3 3 12 2" xfId="10404"/>
    <cellStyle name="标题 3 3 3 13" xfId="10405"/>
    <cellStyle name="常规 12 3" xfId="10406"/>
    <cellStyle name="标题 3 3 3 13 2" xfId="10407"/>
    <cellStyle name="标题 3 3 3 14" xfId="10408"/>
    <cellStyle name="常规 13 3" xfId="10409"/>
    <cellStyle name="标题 3 3 3 14 2" xfId="10410"/>
    <cellStyle name="标题 3 3 3 20" xfId="10411"/>
    <cellStyle name="标题 3 3 3 15" xfId="10412"/>
    <cellStyle name="标题 3 3 3 16" xfId="10413"/>
    <cellStyle name="标题 3 3 3 17" xfId="10414"/>
    <cellStyle name="常规 13 3 2" xfId="10415"/>
    <cellStyle name="标题 3 3 3 18" xfId="10416"/>
    <cellStyle name="标题 3 3 3 2" xfId="10417"/>
    <cellStyle name="计算 3 10" xfId="10418"/>
    <cellStyle name="常规 13 2 2 2 11" xfId="10419"/>
    <cellStyle name="标题 3 3 3 2 2" xfId="10420"/>
    <cellStyle name="标题 3 3 3 3" xfId="10421"/>
    <cellStyle name="标题 3 3 3 3 2" xfId="10422"/>
    <cellStyle name="标题 3 3 3 4" xfId="10423"/>
    <cellStyle name="标题 3 3 3 4 2" xfId="10424"/>
    <cellStyle name="标题 3 3 3 5 2" xfId="10425"/>
    <cellStyle name="计算 4 10" xfId="10426"/>
    <cellStyle name="标题 3 3 3 7 2" xfId="10427"/>
    <cellStyle name="标题 3 3 3 8" xfId="10428"/>
    <cellStyle name="标题 3 3 3 8 2" xfId="10429"/>
    <cellStyle name="标题 3 3 4" xfId="10430"/>
    <cellStyle name="标题 3 3 4 2" xfId="10431"/>
    <cellStyle name="标题 3 3 4 2 2" xfId="10432"/>
    <cellStyle name="标题 3 3 4 3" xfId="10433"/>
    <cellStyle name="标题 3 3 4 3 2" xfId="10434"/>
    <cellStyle name="标题 3 3 4 4" xfId="10435"/>
    <cellStyle name="标题 3 3 5" xfId="10436"/>
    <cellStyle name="标题 3 3 5 2" xfId="10437"/>
    <cellStyle name="标题 3 3 6" xfId="10438"/>
    <cellStyle name="标题 3 3 6 2" xfId="10439"/>
    <cellStyle name="标题 3 3 7" xfId="10440"/>
    <cellStyle name="千位分隔 19 11" xfId="10441"/>
    <cellStyle name="标题 3 3 7 2" xfId="10442"/>
    <cellStyle name="标题 3 3 8" xfId="10443"/>
    <cellStyle name="标题 3 3 8 2" xfId="10444"/>
    <cellStyle name="标题 3 3 9" xfId="10445"/>
    <cellStyle name="标题 3 3 9 2" xfId="10446"/>
    <cellStyle name="标题 3 4" xfId="10447"/>
    <cellStyle name="常规 9 5 2 3" xfId="10448"/>
    <cellStyle name="标题 3 4 10" xfId="10449"/>
    <cellStyle name="标题 3 4 10 2" xfId="10450"/>
    <cellStyle name="常规 9 5 2 4" xfId="10451"/>
    <cellStyle name="标题 3 4 11" xfId="10452"/>
    <cellStyle name="常规 10 6 12" xfId="10453"/>
    <cellStyle name="标题 3 4 11 2" xfId="10454"/>
    <cellStyle name="常规 9 5 2 5" xfId="10455"/>
    <cellStyle name="标题 3 4 12" xfId="10456"/>
    <cellStyle name="常规 5 8 11" xfId="10457"/>
    <cellStyle name="标题 3 4 12 2" xfId="10458"/>
    <cellStyle name="常规 9 5 2 6" xfId="10459"/>
    <cellStyle name="标题 3 4 13" xfId="10460"/>
    <cellStyle name="标题 3 4 13 2" xfId="10461"/>
    <cellStyle name="常规 9 5 2 7" xfId="10462"/>
    <cellStyle name="标题 3 4 14" xfId="10463"/>
    <cellStyle name="链接单元格 12 3" xfId="10464"/>
    <cellStyle name="标题 3 4 14 2" xfId="10465"/>
    <cellStyle name="常规 9 5 2 8" xfId="10466"/>
    <cellStyle name="标题 3 4 15" xfId="10467"/>
    <cellStyle name="标题 3 4 15 2" xfId="10468"/>
    <cellStyle name="常规 9 5 2 9" xfId="10469"/>
    <cellStyle name="标题 3 4 16" xfId="10470"/>
    <cellStyle name="标题 3 4 2" xfId="10471"/>
    <cellStyle name="常规 10 4 9" xfId="10472"/>
    <cellStyle name="标题 3 4 2 2" xfId="10473"/>
    <cellStyle name="常规 10 5 9" xfId="10474"/>
    <cellStyle name="标题 3 4 3 2" xfId="10475"/>
    <cellStyle name="标题 3 4 4" xfId="10476"/>
    <cellStyle name="常规 10 6 9" xfId="10477"/>
    <cellStyle name="标题 3 4 4 2" xfId="10478"/>
    <cellStyle name="标题 3 4 5" xfId="10479"/>
    <cellStyle name="常规 10 7 9" xfId="10480"/>
    <cellStyle name="标题 3 4 5 2" xfId="10481"/>
    <cellStyle name="标题 3 4 6" xfId="10482"/>
    <cellStyle name="常规 10 8 9" xfId="10483"/>
    <cellStyle name="标题 3 4 6 2" xfId="10484"/>
    <cellStyle name="标题 3 4 7" xfId="10485"/>
    <cellStyle name="常规 10 9 9" xfId="10486"/>
    <cellStyle name="标题 3 4 7 2" xfId="10487"/>
    <cellStyle name="标题 3 4 8" xfId="10488"/>
    <cellStyle name="标题 3 4 8 2" xfId="10489"/>
    <cellStyle name="标题 3 4 9" xfId="10490"/>
    <cellStyle name="标题 3 4 9 2" xfId="10491"/>
    <cellStyle name="标题 3 5 2" xfId="10492"/>
    <cellStyle name="标题 3 6" xfId="10493"/>
    <cellStyle name="标题 3 6 2" xfId="10494"/>
    <cellStyle name="标题 3 7" xfId="10495"/>
    <cellStyle name="汇总 3 15 8" xfId="10496"/>
    <cellStyle name="标题 3 7 2" xfId="10497"/>
    <cellStyle name="标题 3 8" xfId="10498"/>
    <cellStyle name="标题 3 8 2" xfId="10499"/>
    <cellStyle name="标题 3 9" xfId="10500"/>
    <cellStyle name="常规 38 14" xfId="10501"/>
    <cellStyle name="标题 4 10" xfId="10502"/>
    <cellStyle name="标题 4 10 2" xfId="10503"/>
    <cellStyle name="常规 38 15" xfId="10504"/>
    <cellStyle name="标题 4 11" xfId="10505"/>
    <cellStyle name="常规 2 7 15" xfId="10506"/>
    <cellStyle name="标题 4 11 2" xfId="10507"/>
    <cellStyle name="标题 4 12" xfId="10508"/>
    <cellStyle name="标题 4 13" xfId="10509"/>
    <cellStyle name="标题 4 14" xfId="10510"/>
    <cellStyle name="标题 4 15" xfId="10511"/>
    <cellStyle name="标题 4 2" xfId="10512"/>
    <cellStyle name="标题 4 2 10" xfId="10513"/>
    <cellStyle name="警告文本 2 2 10" xfId="10514"/>
    <cellStyle name="标题 4 2 10 2" xfId="10515"/>
    <cellStyle name="标题 4 2 11" xfId="10516"/>
    <cellStyle name="适中 3 2 14" xfId="10517"/>
    <cellStyle name="标题 4 2 11 2" xfId="10518"/>
    <cellStyle name="标题 4 2 12" xfId="10519"/>
    <cellStyle name="标题 4 2 12 2" xfId="10520"/>
    <cellStyle name="标题 4 2 13" xfId="10521"/>
    <cellStyle name="标题 4 2 13 2" xfId="10522"/>
    <cellStyle name="标题 4 2 14" xfId="10523"/>
    <cellStyle name="标题 4 2 14 2" xfId="10524"/>
    <cellStyle name="标题 4 2 15" xfId="10525"/>
    <cellStyle name="千位分隔 4 10 10" xfId="10526"/>
    <cellStyle name="标题 4 2 16" xfId="10527"/>
    <cellStyle name="标题 4 2 2" xfId="10528"/>
    <cellStyle name="标题 4 2 2 10" xfId="10529"/>
    <cellStyle name="标题 4 2 2 10 2" xfId="10530"/>
    <cellStyle name="常规 12 5 10" xfId="10531"/>
    <cellStyle name="标题 4 2 2 11" xfId="10532"/>
    <cellStyle name="标题 4 2 2 11 2" xfId="10533"/>
    <cellStyle name="标题 4 2 2 12" xfId="10534"/>
    <cellStyle name="标题 4 2 2 12 2" xfId="10535"/>
    <cellStyle name="标题 4 2 2 13" xfId="10536"/>
    <cellStyle name="标题 4 2 2 13 2" xfId="10537"/>
    <cellStyle name="标题 4 2 2 14" xfId="10538"/>
    <cellStyle name="标题 4 2 2 14 2" xfId="10539"/>
    <cellStyle name="标题 4 2 2 20" xfId="10540"/>
    <cellStyle name="标题 4 2 2 15" xfId="10541"/>
    <cellStyle name="标题 4 2 2 20 2" xfId="10542"/>
    <cellStyle name="标题 4 2 2 15 2" xfId="10543"/>
    <cellStyle name="标题 4 2 2 21" xfId="10544"/>
    <cellStyle name="标题 4 2 2 16" xfId="10545"/>
    <cellStyle name="适中 2 3" xfId="10546"/>
    <cellStyle name="标题 4 2 2 16 2" xfId="10547"/>
    <cellStyle name="标题 4 2 2 17" xfId="10548"/>
    <cellStyle name="适中 3 3" xfId="10549"/>
    <cellStyle name="标题 4 2 2 17 2" xfId="10550"/>
    <cellStyle name="标题 4 2 2 18" xfId="10551"/>
    <cellStyle name="适中 4 3" xfId="10552"/>
    <cellStyle name="标题 4 2 2 18 2" xfId="10553"/>
    <cellStyle name="标题 4 2 2 19" xfId="10554"/>
    <cellStyle name="适中 5 3" xfId="10555"/>
    <cellStyle name="标题 4 2 2 19 2" xfId="10556"/>
    <cellStyle name="计算 2 3 13" xfId="10557"/>
    <cellStyle name="标题 4 2 2 2" xfId="10558"/>
    <cellStyle name="标题 4 2 2 2 10" xfId="10559"/>
    <cellStyle name="标题 4 2 2 2 11 2" xfId="10560"/>
    <cellStyle name="标题 4 2 2 2 12" xfId="10561"/>
    <cellStyle name="标题 4 2 2 2 12 2" xfId="10562"/>
    <cellStyle name="标题 4 2 2 2 13" xfId="10563"/>
    <cellStyle name="标题 4 2 2 2 13 2" xfId="10564"/>
    <cellStyle name="标题 4 2 2 2 14" xfId="10565"/>
    <cellStyle name="标题 4 2 2 2 14 2" xfId="10566"/>
    <cellStyle name="标题 4 2 2 2 15" xfId="10567"/>
    <cellStyle name="标题 4 2 2 2 15 2" xfId="10568"/>
    <cellStyle name="普通_ 县城" xfId="10569"/>
    <cellStyle name="标题 4 2 2 2 16" xfId="10570"/>
    <cellStyle name="标题 4 2 2 2 2" xfId="10571"/>
    <cellStyle name="标题 4 2 2 2 2 2" xfId="10572"/>
    <cellStyle name="标题 4 2 2 2 3" xfId="10573"/>
    <cellStyle name="标题 4 2 2 2 3 2" xfId="10574"/>
    <cellStyle name="标题 4 2 2 2 4" xfId="10575"/>
    <cellStyle name="标题 4 2 2 2 4 2" xfId="10576"/>
    <cellStyle name="标题 4 2 2 2 5 2" xfId="10577"/>
    <cellStyle name="标题 4 2 2 2 6" xfId="10578"/>
    <cellStyle name="强调文字颜色 2 3 15 9" xfId="10579"/>
    <cellStyle name="标题 4 2 2 2 6 2" xfId="10580"/>
    <cellStyle name="常规 12 5 2 2" xfId="10581"/>
    <cellStyle name="标题 4 2 2 2 7" xfId="10582"/>
    <cellStyle name="标题 4 2 2 2 7 2" xfId="10583"/>
    <cellStyle name="常规 12 5 2 3" xfId="10584"/>
    <cellStyle name="标题 4 2 2 2 8" xfId="10585"/>
    <cellStyle name="标题 4 2 2 2 8 2" xfId="10586"/>
    <cellStyle name="标题 4 2 2 2 9 2" xfId="10587"/>
    <cellStyle name="计算 2 3 14" xfId="10588"/>
    <cellStyle name="标题 4 2 2 3" xfId="10589"/>
    <cellStyle name="常规 2 10 5" xfId="10590"/>
    <cellStyle name="标题 4 2 2 3 2" xfId="10591"/>
    <cellStyle name="计算 2 3 20" xfId="10592"/>
    <cellStyle name="计算 2 3 15" xfId="10593"/>
    <cellStyle name="标题 4 2 2 4" xfId="10594"/>
    <cellStyle name="检查单元格 3 2 2 14" xfId="10595"/>
    <cellStyle name="计算 2 3 20 2" xfId="10596"/>
    <cellStyle name="常规 3 2 2 6" xfId="10597"/>
    <cellStyle name="常规 2 11 5" xfId="10598"/>
    <cellStyle name="标题 4 2 2 4 2" xfId="10599"/>
    <cellStyle name="计算 2 3 21" xfId="10600"/>
    <cellStyle name="计算 2 3 16" xfId="10601"/>
    <cellStyle name="标题 4 2 2 5" xfId="10602"/>
    <cellStyle name="常规 3 2 3 6" xfId="10603"/>
    <cellStyle name="常规 2 12 5" xfId="10604"/>
    <cellStyle name="标题 4 2 2 5 2" xfId="10605"/>
    <cellStyle name="常规 2 13 5" xfId="10606"/>
    <cellStyle name="标题 4 2 2 6 2" xfId="10607"/>
    <cellStyle name="常规 2 14 5" xfId="10608"/>
    <cellStyle name="标题 4 2 2 7 2" xfId="10609"/>
    <cellStyle name="计算 2 3 24" xfId="10610"/>
    <cellStyle name="计算 2 3 19" xfId="10611"/>
    <cellStyle name="标题 4 2 2 8" xfId="10612"/>
    <cellStyle name="标题 4 2 2 8 2" xfId="10613"/>
    <cellStyle name="计算 2 3 30" xfId="10614"/>
    <cellStyle name="计算 2 3 25" xfId="10615"/>
    <cellStyle name="标题 4 2 2 9" xfId="10616"/>
    <cellStyle name="标题 4 2 2 9 2" xfId="10617"/>
    <cellStyle name="标题 4 2 2_庄墓预算（定稿）2改" xfId="10618"/>
    <cellStyle name="标题 4 2 3 10" xfId="10619"/>
    <cellStyle name="常规 12 6 10" xfId="10620"/>
    <cellStyle name="标题 4 2 3 11" xfId="10621"/>
    <cellStyle name="常规 12 6 11" xfId="10622"/>
    <cellStyle name="标题 4 2 3 12" xfId="10623"/>
    <cellStyle name="好 2 2 21 10" xfId="10624"/>
    <cellStyle name="常规 13 2 3 13" xfId="10625"/>
    <cellStyle name="标题 4 2 3 12 2" xfId="10626"/>
    <cellStyle name="常规 12 6 12" xfId="10627"/>
    <cellStyle name="标题 4 2 3 13" xfId="10628"/>
    <cellStyle name="标题 4 2 3 13 2" xfId="10629"/>
    <cellStyle name="常规 12 6 13" xfId="10630"/>
    <cellStyle name="标题 4 2 3 14" xfId="10631"/>
    <cellStyle name="标题 4 2 3 14 2" xfId="10632"/>
    <cellStyle name="常规 12 6 14" xfId="10633"/>
    <cellStyle name="标题 4 2 3 20" xfId="10634"/>
    <cellStyle name="标题 4 2 3 15" xfId="10635"/>
    <cellStyle name="常规 12 6 15" xfId="10636"/>
    <cellStyle name="标题 4 2 3 16" xfId="10637"/>
    <cellStyle name="标题 4 2 3 16 2" xfId="10638"/>
    <cellStyle name="常规 12 6 16" xfId="10639"/>
    <cellStyle name="标题 4 2 3 17" xfId="10640"/>
    <cellStyle name="标题 4 2 3 17 2" xfId="10641"/>
    <cellStyle name="标题 4 2 3 18" xfId="10642"/>
    <cellStyle name="标题 4 2 3 18 2" xfId="10643"/>
    <cellStyle name="标题 4 2 3 19" xfId="10644"/>
    <cellStyle name="标题 4 2 3 19 2" xfId="10645"/>
    <cellStyle name="标题 4 2 3 2" xfId="10646"/>
    <cellStyle name="标题 4 2 3 2 2" xfId="10647"/>
    <cellStyle name="标题 4 2 3 3" xfId="10648"/>
    <cellStyle name="标题 4 2 3 3 2" xfId="10649"/>
    <cellStyle name="标题 4 2 3 4" xfId="10650"/>
    <cellStyle name="常规 3 3 2 6" xfId="10651"/>
    <cellStyle name="标题 4 2 3 4 2" xfId="10652"/>
    <cellStyle name="标题 4 2 3 5" xfId="10653"/>
    <cellStyle name="千分位_ 电器仪表" xfId="10654"/>
    <cellStyle name="货币 3 3 15" xfId="10655"/>
    <cellStyle name="标题 4 2 3 6 2" xfId="10656"/>
    <cellStyle name="标题 4 2 3 7 2" xfId="10657"/>
    <cellStyle name="标题 4 2 3 8" xfId="10658"/>
    <cellStyle name="标题 4 2 3 8 2" xfId="10659"/>
    <cellStyle name="标题 4 2 3 9" xfId="10660"/>
    <cellStyle name="标题 4 2 3 9 2" xfId="10661"/>
    <cellStyle name="标题 4 2 4" xfId="10662"/>
    <cellStyle name="常规 13 6 10" xfId="10663"/>
    <cellStyle name="标题 4 3 3 11" xfId="10664"/>
    <cellStyle name="标题 4 2 4 2" xfId="10665"/>
    <cellStyle name="标题 4 2 5" xfId="10666"/>
    <cellStyle name="标题 4 2 5 2" xfId="10667"/>
    <cellStyle name="标题 4 2 6" xfId="10668"/>
    <cellStyle name="标题 4 2 7" xfId="10669"/>
    <cellStyle name="标题 4 2 8" xfId="10670"/>
    <cellStyle name="标题 4 2 9" xfId="10671"/>
    <cellStyle name="常规 13 7 10" xfId="10672"/>
    <cellStyle name="标题 4 2 9 2" xfId="10673"/>
    <cellStyle name="标题 4 3 10" xfId="10674"/>
    <cellStyle name="警告文本 3 2 10" xfId="10675"/>
    <cellStyle name="标题 6 15 11" xfId="10676"/>
    <cellStyle name="标题 4 3 10 2" xfId="10677"/>
    <cellStyle name="标题 4 3 11" xfId="10678"/>
    <cellStyle name="标题 4 3 11 2" xfId="10679"/>
    <cellStyle name="标题 4 3 12" xfId="10680"/>
    <cellStyle name="强调文字颜色 3 2 2 30" xfId="10681"/>
    <cellStyle name="强调文字颜色 3 2 2 25" xfId="10682"/>
    <cellStyle name="标题 4 3 12 2" xfId="10683"/>
    <cellStyle name="计算 2 15 4" xfId="10684"/>
    <cellStyle name="标题 4 3 13 2" xfId="10685"/>
    <cellStyle name="标题 4 3 14" xfId="10686"/>
    <cellStyle name="标题 4 3 14 2" xfId="10687"/>
    <cellStyle name="标题 4 3 15" xfId="10688"/>
    <cellStyle name="标题 4 3 2" xfId="10689"/>
    <cellStyle name="标题 4 3 2 10" xfId="10690"/>
    <cellStyle name="标题 4 3 2 10 2" xfId="10691"/>
    <cellStyle name="常规 13 5 10" xfId="10692"/>
    <cellStyle name="标题 4 3 2 11" xfId="10693"/>
    <cellStyle name="标题 4 3 2 11 2" xfId="10694"/>
    <cellStyle name="标题 4 3 2 12" xfId="10695"/>
    <cellStyle name="千位分隔 13 10 11" xfId="10696"/>
    <cellStyle name="标题 4 3 2 12 2" xfId="10697"/>
    <cellStyle name="标题 4 3 2 13" xfId="10698"/>
    <cellStyle name="标题 4 3 2 13 2" xfId="10699"/>
    <cellStyle name="标题 4 3 2 14" xfId="10700"/>
    <cellStyle name="标题 4 3 2 14 2" xfId="10701"/>
    <cellStyle name="标题 4 3 2 20" xfId="10702"/>
    <cellStyle name="标题 4 3 2 15" xfId="10703"/>
    <cellStyle name="计算 3 2 2 5" xfId="10704"/>
    <cellStyle name="标题 4 3 2 15 2" xfId="10705"/>
    <cellStyle name="标题 4 3 2 2" xfId="10706"/>
    <cellStyle name="标题 4 3 2 2 10" xfId="10707"/>
    <cellStyle name="标题 4 3 2 2 10 2" xfId="10708"/>
    <cellStyle name="标题 4 3 2 2 11" xfId="10709"/>
    <cellStyle name="标题 4 3 2 2 11 2" xfId="10710"/>
    <cellStyle name="标题 4 3 2 2 12" xfId="10711"/>
    <cellStyle name="标题 4 3 2 2 12 2" xfId="10712"/>
    <cellStyle name="标题 4 3 2 2 13" xfId="10713"/>
    <cellStyle name="标题 4 3 2 2 13 2" xfId="10714"/>
    <cellStyle name="标题 4 3 2 2 14" xfId="10715"/>
    <cellStyle name="标题 4 3 2 2 14 2" xfId="10716"/>
    <cellStyle name="标题 4 3 2 2 15" xfId="10717"/>
    <cellStyle name="标题 4 3 2 2 15 2" xfId="10718"/>
    <cellStyle name="标题 4 3 2 2 16" xfId="10719"/>
    <cellStyle name="好 12 8" xfId="10720"/>
    <cellStyle name="标题 4 3 2 2 2" xfId="10721"/>
    <cellStyle name="输出 3 11" xfId="10722"/>
    <cellStyle name="标题 4 3 2 2 2 2" xfId="10723"/>
    <cellStyle name="好 12 9" xfId="10724"/>
    <cellStyle name="标题 4 3 2 2 3" xfId="10725"/>
    <cellStyle name="标题 4 3 2 2 3 2" xfId="10726"/>
    <cellStyle name="好 4 10" xfId="10727"/>
    <cellStyle name="标题 4 3 2 2 4" xfId="10728"/>
    <cellStyle name="标题 4 3 2 2 4 2" xfId="10729"/>
    <cellStyle name="好 4 11" xfId="10730"/>
    <cellStyle name="标题 4 3 2 2 5" xfId="10731"/>
    <cellStyle name="好 4 12" xfId="10732"/>
    <cellStyle name="标题 4 3 2 2 6" xfId="10733"/>
    <cellStyle name="好 4 13" xfId="10734"/>
    <cellStyle name="常规 13 5 2 2" xfId="10735"/>
    <cellStyle name="标题 4 3 2 2 7" xfId="10736"/>
    <cellStyle name="好 4 14" xfId="10737"/>
    <cellStyle name="常规 13 5 2 3" xfId="10738"/>
    <cellStyle name="标题 4 3 2 2 8" xfId="10739"/>
    <cellStyle name="好 4 20" xfId="10740"/>
    <cellStyle name="好 4 15" xfId="10741"/>
    <cellStyle name="常规 13 5 2 4" xfId="10742"/>
    <cellStyle name="标题 4 3 2 2 9" xfId="10743"/>
    <cellStyle name="标题 4 3 2 4" xfId="10744"/>
    <cellStyle name="标题 4 3 2 5" xfId="10745"/>
    <cellStyle name="标题 4 3 2 6" xfId="10746"/>
    <cellStyle name="标题 4 3 2 8" xfId="10747"/>
    <cellStyle name="标题 4 3 2 9" xfId="10748"/>
    <cellStyle name="标题 4 3 2_庄墓预算（定稿）2改" xfId="10749"/>
    <cellStyle name="标题 4 3 3 10" xfId="10750"/>
    <cellStyle name="常规 13 6 11" xfId="10751"/>
    <cellStyle name="标题 4 3 3 12" xfId="10752"/>
    <cellStyle name="常规 13 6 12" xfId="10753"/>
    <cellStyle name="标题 4 3 3 13" xfId="10754"/>
    <cellStyle name="常规 13 6 13" xfId="10755"/>
    <cellStyle name="标题 4 3 3 14" xfId="10756"/>
    <cellStyle name="常规 13 6 16" xfId="10757"/>
    <cellStyle name="标题 4 3 3 17" xfId="10758"/>
    <cellStyle name="标题 4 3 3 18" xfId="10759"/>
    <cellStyle name="标题 4 3 3 2" xfId="10760"/>
    <cellStyle name="标题 4 3 3 4" xfId="10761"/>
    <cellStyle name="标题 4 3 3 5" xfId="10762"/>
    <cellStyle name="标题 4 3 3 6" xfId="10763"/>
    <cellStyle name="标题 4 3 3 8" xfId="10764"/>
    <cellStyle name="标题 4 3 3 9" xfId="10765"/>
    <cellStyle name="标题 4 3 4" xfId="10766"/>
    <cellStyle name="标题 4 3 4 2" xfId="10767"/>
    <cellStyle name="标题 4 3 4 4" xfId="10768"/>
    <cellStyle name="标题 4 3 5" xfId="10769"/>
    <cellStyle name="标题 4 3 6" xfId="10770"/>
    <cellStyle name="标题 4 3 7" xfId="10771"/>
    <cellStyle name="标题 4 3 8" xfId="10772"/>
    <cellStyle name="标题 4 3 9" xfId="10773"/>
    <cellStyle name="标题 4 4" xfId="10774"/>
    <cellStyle name="标题 4 4 10" xfId="10775"/>
    <cellStyle name="标题 4 4 11" xfId="10776"/>
    <cellStyle name="标题 4 4 12" xfId="10777"/>
    <cellStyle name="标题 4 4 13" xfId="10778"/>
    <cellStyle name="标题 4 4 14" xfId="10779"/>
    <cellStyle name="标题 4 4 20" xfId="10780"/>
    <cellStyle name="标题 4 4 15" xfId="10781"/>
    <cellStyle name="标题 4 4 21" xfId="10782"/>
    <cellStyle name="标题 4 4 16" xfId="10783"/>
    <cellStyle name="标题 4 4 16 11" xfId="10784"/>
    <cellStyle name="常规 2 5 9" xfId="10785"/>
    <cellStyle name="标题 4 4 16 2" xfId="10786"/>
    <cellStyle name="标题 4 4 16 3" xfId="10787"/>
    <cellStyle name="标题 4 4 16 4" xfId="10788"/>
    <cellStyle name="标题 4 4 16 5" xfId="10789"/>
    <cellStyle name="标题 4 4 16 6" xfId="10790"/>
    <cellStyle name="差 2 2 2 10" xfId="10791"/>
    <cellStyle name="标题 4 4 16 7" xfId="10792"/>
    <cellStyle name="差 2 2 2 12" xfId="10793"/>
    <cellStyle name="标题 4 4 16 9" xfId="10794"/>
    <cellStyle name="标题 4 4 22" xfId="10795"/>
    <cellStyle name="标题 4 4 17" xfId="10796"/>
    <cellStyle name="标题 4 4 23" xfId="10797"/>
    <cellStyle name="标题 4 4 18" xfId="10798"/>
    <cellStyle name="标题 4 4 24" xfId="10799"/>
    <cellStyle name="标题 4 4 19" xfId="10800"/>
    <cellStyle name="标题 4 4 2" xfId="10801"/>
    <cellStyle name="标题 4 4 25" xfId="10802"/>
    <cellStyle name="标题 4 4 26" xfId="10803"/>
    <cellStyle name="标题 4 4 4" xfId="10804"/>
    <cellStyle name="标题 4 4 5" xfId="10805"/>
    <cellStyle name="标题 4 4 6" xfId="10806"/>
    <cellStyle name="标题 4 4 7" xfId="10807"/>
    <cellStyle name="标题 4 4 9" xfId="10808"/>
    <cellStyle name="标题 4 5 10" xfId="10809"/>
    <cellStyle name="标题 4 5 11" xfId="10810"/>
    <cellStyle name="标题 4 5 12" xfId="10811"/>
    <cellStyle name="标题 4 5 13" xfId="10812"/>
    <cellStyle name="标题 4 5 2" xfId="10813"/>
    <cellStyle name="标题 4 5 2 10" xfId="10814"/>
    <cellStyle name="常规 20 5 10" xfId="10815"/>
    <cellStyle name="标题 4 5 2 11" xfId="10816"/>
    <cellStyle name="千位分隔 19 2 15" xfId="10817"/>
    <cellStyle name="标题 4 5 2 2" xfId="10818"/>
    <cellStyle name="标题 4 5 2 3" xfId="10819"/>
    <cellStyle name="标题 4 5 2 4" xfId="10820"/>
    <cellStyle name="标题 4 5 2 5" xfId="10821"/>
    <cellStyle name="标题 4 5 2 6" xfId="10822"/>
    <cellStyle name="标题 4 5 2 7" xfId="10823"/>
    <cellStyle name="标题 4 5 2 8" xfId="10824"/>
    <cellStyle name="标题 4 5 2 9" xfId="10825"/>
    <cellStyle name="标题 4 5 4" xfId="10826"/>
    <cellStyle name="标题 4 5 5" xfId="10827"/>
    <cellStyle name="标题 4 5 6" xfId="10828"/>
    <cellStyle name="标题 4 5 7" xfId="10829"/>
    <cellStyle name="标题 4 5 8" xfId="10830"/>
    <cellStyle name="标题 4 5 9" xfId="10831"/>
    <cellStyle name="标题 4 6" xfId="10832"/>
    <cellStyle name="标题 4 6 2" xfId="10833"/>
    <cellStyle name="标题 4 7" xfId="10834"/>
    <cellStyle name="常规 13 4 10 2" xfId="10835"/>
    <cellStyle name="标题 4 8" xfId="10836"/>
    <cellStyle name="常规 13 4 10 3" xfId="10837"/>
    <cellStyle name="标题 4 9" xfId="10838"/>
    <cellStyle name="标题 5" xfId="10839"/>
    <cellStyle name="常规 39 14" xfId="10840"/>
    <cellStyle name="标题 5 10" xfId="10841"/>
    <cellStyle name="常规 39 15" xfId="10842"/>
    <cellStyle name="标题 5 11" xfId="10843"/>
    <cellStyle name="标题 5 12" xfId="10844"/>
    <cellStyle name="标题 5 13" xfId="10845"/>
    <cellStyle name="标题 5 14" xfId="10846"/>
    <cellStyle name="标题 5 20" xfId="10847"/>
    <cellStyle name="标题 5 15" xfId="10848"/>
    <cellStyle name="标题 5 15 10" xfId="10849"/>
    <cellStyle name="标题 5 15 11" xfId="10850"/>
    <cellStyle name="标题 5 15 2" xfId="10851"/>
    <cellStyle name="标题 5 15 3" xfId="10852"/>
    <cellStyle name="标题 5 15 4" xfId="10853"/>
    <cellStyle name="标题 5 15 5" xfId="10854"/>
    <cellStyle name="标题 5 15 6" xfId="10855"/>
    <cellStyle name="标题 5 15 7" xfId="10856"/>
    <cellStyle name="标题 5 15 8" xfId="10857"/>
    <cellStyle name="标题 5 15 9" xfId="10858"/>
    <cellStyle name="标题 5 21" xfId="10859"/>
    <cellStyle name="标题 5 16" xfId="10860"/>
    <cellStyle name="标题 5 22" xfId="10861"/>
    <cellStyle name="标题 5 17" xfId="10862"/>
    <cellStyle name="标题 5 23" xfId="10863"/>
    <cellStyle name="标题 5 18" xfId="10864"/>
    <cellStyle name="千位分隔 10 10 2" xfId="10865"/>
    <cellStyle name="标题 5 24" xfId="10866"/>
    <cellStyle name="标题 5 19" xfId="10867"/>
    <cellStyle name="标题 5 2" xfId="10868"/>
    <cellStyle name="检查单元格 3 4" xfId="10869"/>
    <cellStyle name="标题 5 2 11" xfId="10870"/>
    <cellStyle name="检查单元格 3 5" xfId="10871"/>
    <cellStyle name="标题 5 2 12" xfId="10872"/>
    <cellStyle name="检查单元格 3 6" xfId="10873"/>
    <cellStyle name="标题 5 2 13" xfId="10874"/>
    <cellStyle name="检查单元格 3 7" xfId="10875"/>
    <cellStyle name="常规 3 24 2" xfId="10876"/>
    <cellStyle name="标题 5 2 14" xfId="10877"/>
    <cellStyle name="检查单元格 3 8" xfId="10878"/>
    <cellStyle name="常规 3 24 3" xfId="10879"/>
    <cellStyle name="标题 5 2 20" xfId="10880"/>
    <cellStyle name="标题 5 2 15" xfId="10881"/>
    <cellStyle name="检查单元格 3 9" xfId="10882"/>
    <cellStyle name="常规 3 24 4" xfId="10883"/>
    <cellStyle name="标题 5 2 21" xfId="10884"/>
    <cellStyle name="标题 5 2 16" xfId="10885"/>
    <cellStyle name="常规 3 24 5" xfId="10886"/>
    <cellStyle name="标题 5 2 22" xfId="10887"/>
    <cellStyle name="标题 5 2 17" xfId="10888"/>
    <cellStyle name="常规 3 24 7" xfId="10889"/>
    <cellStyle name="标题 5 2 24" xfId="10890"/>
    <cellStyle name="标题 5 2 19" xfId="10891"/>
    <cellStyle name="标题 5 2 2" xfId="10892"/>
    <cellStyle name="标题 5 2 2 10" xfId="10893"/>
    <cellStyle name="标题 5 2 2 11" xfId="10894"/>
    <cellStyle name="标题 5 2 2 12" xfId="10895"/>
    <cellStyle name="标题 5 2 2 13" xfId="10896"/>
    <cellStyle name="标题 5 2 2 14" xfId="10897"/>
    <cellStyle name="标题 5 2 2 2" xfId="10898"/>
    <cellStyle name="标题 5 2 2 3" xfId="10899"/>
    <cellStyle name="标题 5 2 2 4" xfId="10900"/>
    <cellStyle name="标题 5 2 2 5" xfId="10901"/>
    <cellStyle name="标题 5 2 2 6" xfId="10902"/>
    <cellStyle name="标题 5 2 2 8" xfId="10903"/>
    <cellStyle name="标题 5 2 2 9" xfId="10904"/>
    <cellStyle name="标题 5 2 21 10" xfId="10905"/>
    <cellStyle name="标题 5 2 21 11" xfId="10906"/>
    <cellStyle name="标题 5 2 21 2" xfId="10907"/>
    <cellStyle name="标题 5 2 21 3" xfId="10908"/>
    <cellStyle name="标题 5 2 21 4" xfId="10909"/>
    <cellStyle name="标题 5 2 21 5" xfId="10910"/>
    <cellStyle name="标题 5 2 21 6" xfId="10911"/>
    <cellStyle name="标题 5 2 21 7" xfId="10912"/>
    <cellStyle name="标题 5 2 21 8" xfId="10913"/>
    <cellStyle name="标题 5 2 21 9" xfId="10914"/>
    <cellStyle name="千位分隔 11 10" xfId="10915"/>
    <cellStyle name="常规 3 24 8" xfId="10916"/>
    <cellStyle name="标题 5 2 30" xfId="10917"/>
    <cellStyle name="标题 5 2 25" xfId="10918"/>
    <cellStyle name="千位分隔 11 11" xfId="10919"/>
    <cellStyle name="常规 3 24 9" xfId="10920"/>
    <cellStyle name="标题 5 2 31" xfId="10921"/>
    <cellStyle name="标题 5 2 26" xfId="10922"/>
    <cellStyle name="千位分隔 11 12" xfId="10923"/>
    <cellStyle name="标题 5 2 27" xfId="10924"/>
    <cellStyle name="千位分隔 11 14" xfId="10925"/>
    <cellStyle name="标题 5 2 29" xfId="10926"/>
    <cellStyle name="标题 5 2 3" xfId="10927"/>
    <cellStyle name="千位分隔 11 2" xfId="10928"/>
    <cellStyle name="标题 5 2 4" xfId="10929"/>
    <cellStyle name="千位分隔 11 3" xfId="10930"/>
    <cellStyle name="标题 5 2 5" xfId="10931"/>
    <cellStyle name="千位分隔 11 4" xfId="10932"/>
    <cellStyle name="标题 5 2 6" xfId="10933"/>
    <cellStyle name="千位分隔 11 5" xfId="10934"/>
    <cellStyle name="标题 5 2 7" xfId="10935"/>
    <cellStyle name="千位分隔 11 6" xfId="10936"/>
    <cellStyle name="标题 5 2 8" xfId="10937"/>
    <cellStyle name="千位分隔 11 7" xfId="10938"/>
    <cellStyle name="标题 5 2 9" xfId="10939"/>
    <cellStyle name="千位分隔 10 10 3" xfId="10940"/>
    <cellStyle name="标题 5 25" xfId="10941"/>
    <cellStyle name="标题 5 3 11" xfId="10942"/>
    <cellStyle name="千位分隔 4 2 2" xfId="10943"/>
    <cellStyle name="标题 5 3 12" xfId="10944"/>
    <cellStyle name="千位分隔 4 2 4" xfId="10945"/>
    <cellStyle name="标题 5 3 14" xfId="10946"/>
    <cellStyle name="千位分隔 4 2 5" xfId="10947"/>
    <cellStyle name="标题 5 3 20" xfId="10948"/>
    <cellStyle name="标题 5 3 15" xfId="10949"/>
    <cellStyle name="千位分隔 4 2 6" xfId="10950"/>
    <cellStyle name="标题 5 3 21" xfId="10951"/>
    <cellStyle name="标题 5 3 16" xfId="10952"/>
    <cellStyle name="千位分隔 4 2 7" xfId="10953"/>
    <cellStyle name="标题 5 3 22" xfId="10954"/>
    <cellStyle name="标题 5 3 17" xfId="10955"/>
    <cellStyle name="千位分隔 4 2 8" xfId="10956"/>
    <cellStyle name="标题 5 3 23" xfId="10957"/>
    <cellStyle name="标题 5 3 18" xfId="10958"/>
    <cellStyle name="千位分隔 4 2 9" xfId="10959"/>
    <cellStyle name="标题 5 3 24" xfId="10960"/>
    <cellStyle name="标题 5 3 19" xfId="10961"/>
    <cellStyle name="标题 5 3 2" xfId="10962"/>
    <cellStyle name="注释 2 2 21 9" xfId="10963"/>
    <cellStyle name="标题 5 3 20 10" xfId="10964"/>
    <cellStyle name="标题 5 3 20 11" xfId="10965"/>
    <cellStyle name="常规 7 8" xfId="10966"/>
    <cellStyle name="标题 5 3 20 2" xfId="10967"/>
    <cellStyle name="常规 7 9" xfId="10968"/>
    <cellStyle name="标题 5 3 20 3" xfId="10969"/>
    <cellStyle name="标题 5 3 20 4" xfId="10970"/>
    <cellStyle name="标题 5 3 20 5" xfId="10971"/>
    <cellStyle name="标题 5 3 20 6" xfId="10972"/>
    <cellStyle name="标题 5 3 20 7" xfId="10973"/>
    <cellStyle name="标题 5 3 20 8" xfId="10974"/>
    <cellStyle name="标题 5 3 20 9" xfId="10975"/>
    <cellStyle name="千位分隔 12 10" xfId="10976"/>
    <cellStyle name="标题 5 3 30" xfId="10977"/>
    <cellStyle name="标题 5 3 25" xfId="10978"/>
    <cellStyle name="千位分隔 12 11" xfId="10979"/>
    <cellStyle name="标题 5 3 26" xfId="10980"/>
    <cellStyle name="千位分隔 12 12" xfId="10981"/>
    <cellStyle name="标题 5 3 27" xfId="10982"/>
    <cellStyle name="千位分隔 12 13" xfId="10983"/>
    <cellStyle name="标题 5 3 28" xfId="10984"/>
    <cellStyle name="标题 5 3 3" xfId="10985"/>
    <cellStyle name="千位分隔 12 2" xfId="10986"/>
    <cellStyle name="标题 5 3 4" xfId="10987"/>
    <cellStyle name="千位分隔 12 3" xfId="10988"/>
    <cellStyle name="标题 5 3 5" xfId="10989"/>
    <cellStyle name="千位分隔 12 4" xfId="10990"/>
    <cellStyle name="标题 5 3 6" xfId="10991"/>
    <cellStyle name="千位分隔 12 5" xfId="10992"/>
    <cellStyle name="标题 5 3 7" xfId="10993"/>
    <cellStyle name="千位分隔 12 6" xfId="10994"/>
    <cellStyle name="标题 5 3 8" xfId="10995"/>
    <cellStyle name="千位分隔 12 7" xfId="10996"/>
    <cellStyle name="标题 5 3 9" xfId="10997"/>
    <cellStyle name="标题 5 4" xfId="10998"/>
    <cellStyle name="标题 5 6" xfId="10999"/>
    <cellStyle name="标题 5 7" xfId="11000"/>
    <cellStyle name="标题 5 8" xfId="11001"/>
    <cellStyle name="标题 5 9" xfId="11002"/>
    <cellStyle name="标题 6" xfId="11003"/>
    <cellStyle name="标题 6 11" xfId="11004"/>
    <cellStyle name="标题 6 12" xfId="11005"/>
    <cellStyle name="标题 6 13" xfId="11006"/>
    <cellStyle name="标题 6 14" xfId="11007"/>
    <cellStyle name="标题 6 20" xfId="11008"/>
    <cellStyle name="标题 6 15" xfId="11009"/>
    <cellStyle name="标题 6 15 10" xfId="11010"/>
    <cellStyle name="标题 6 15 2" xfId="11011"/>
    <cellStyle name="标题 6 15 3" xfId="11012"/>
    <cellStyle name="标题 6 15 4" xfId="11013"/>
    <cellStyle name="标题 6 15 5" xfId="11014"/>
    <cellStyle name="标题 6 15 6" xfId="11015"/>
    <cellStyle name="标题 6 15 7" xfId="11016"/>
    <cellStyle name="标题 6 21" xfId="11017"/>
    <cellStyle name="标题 6 16" xfId="11018"/>
    <cellStyle name="标题 6 22" xfId="11019"/>
    <cellStyle name="标题 6 17" xfId="11020"/>
    <cellStyle name="标题 6 24" xfId="11021"/>
    <cellStyle name="标题 6 19" xfId="11022"/>
    <cellStyle name="标题 6 2" xfId="11023"/>
    <cellStyle name="标题 6 2 10" xfId="11024"/>
    <cellStyle name="标题 6 2 11" xfId="11025"/>
    <cellStyle name="标题 6 2 12" xfId="11026"/>
    <cellStyle name="标题 6 2 13" xfId="11027"/>
    <cellStyle name="标题 6 2 20" xfId="11028"/>
    <cellStyle name="标题 6 2 15" xfId="11029"/>
    <cellStyle name="标题 6 2 16" xfId="11030"/>
    <cellStyle name="标题 6 2 17" xfId="11031"/>
    <cellStyle name="标题 6 2 18" xfId="11032"/>
    <cellStyle name="标题 6 2 2" xfId="11033"/>
    <cellStyle name="标题 6 2 2 10" xfId="11034"/>
    <cellStyle name="好 3 15 10" xfId="11035"/>
    <cellStyle name="标题 6 2 2 11" xfId="11036"/>
    <cellStyle name="好 3 15 11" xfId="11037"/>
    <cellStyle name="标题 6 2 2 12" xfId="11038"/>
    <cellStyle name="标题 6 2 2 13" xfId="11039"/>
    <cellStyle name="标题 6 2 2 14" xfId="11040"/>
    <cellStyle name="样式 1 3 9" xfId="11041"/>
    <cellStyle name="标题 6 2 2 2" xfId="11042"/>
    <cellStyle name="标题 6 2 2 3" xfId="11043"/>
    <cellStyle name="标题 6 2 2 4" xfId="11044"/>
    <cellStyle name="标题 6 2 2 5" xfId="11045"/>
    <cellStyle name="标题 6 2 2 6" xfId="11046"/>
    <cellStyle name="标题 6 2 2 8" xfId="11047"/>
    <cellStyle name="标题 6 2 2 9" xfId="11048"/>
    <cellStyle name="标题 6 2 3" xfId="11049"/>
    <cellStyle name="标题 6 2 4" xfId="11050"/>
    <cellStyle name="标题 6 2 5" xfId="11051"/>
    <cellStyle name="标题 6 2 6" xfId="11052"/>
    <cellStyle name="标题 6 2 8" xfId="11053"/>
    <cellStyle name="标题 6 2 9" xfId="11054"/>
    <cellStyle name="标题 6 2_庄墓预算（定稿）2改" xfId="11055"/>
    <cellStyle name="标题 6 25" xfId="11056"/>
    <cellStyle name="标题 6 3 10" xfId="11057"/>
    <cellStyle name="标题 6 3 11" xfId="11058"/>
    <cellStyle name="千位分隔 9 2 2" xfId="11059"/>
    <cellStyle name="标题 6 3 12" xfId="11060"/>
    <cellStyle name="千位分隔 9 2 4" xfId="11061"/>
    <cellStyle name="标题 6 3 14" xfId="11062"/>
    <cellStyle name="千位分隔 9 2 5" xfId="11063"/>
    <cellStyle name="汇总 12 10" xfId="11064"/>
    <cellStyle name="标题 6 3 15" xfId="11065"/>
    <cellStyle name="千位分隔 9 2 6" xfId="11066"/>
    <cellStyle name="汇总 12 11" xfId="11067"/>
    <cellStyle name="标题 6 3 16" xfId="11068"/>
    <cellStyle name="千位分隔 9 2 7" xfId="11069"/>
    <cellStyle name="标题 6 3 17" xfId="11070"/>
    <cellStyle name="千位分隔 9 2 8" xfId="11071"/>
    <cellStyle name="标题 6 3 18" xfId="11072"/>
    <cellStyle name="千位分隔 9 2 9" xfId="11073"/>
    <cellStyle name="标题 6 3 19" xfId="11074"/>
    <cellStyle name="标题 6 3 2" xfId="11075"/>
    <cellStyle name="汇总 12 2" xfId="11076"/>
    <cellStyle name="标题 6 3 3" xfId="11077"/>
    <cellStyle name="汇总 12 3" xfId="11078"/>
    <cellStyle name="标题 6 3 4" xfId="11079"/>
    <cellStyle name="汇总 12 4" xfId="11080"/>
    <cellStyle name="标题 6 3 5" xfId="11081"/>
    <cellStyle name="汇总 12 5" xfId="11082"/>
    <cellStyle name="标题 6 3 6" xfId="11083"/>
    <cellStyle name="汇总 12 6" xfId="11084"/>
    <cellStyle name="标题 6 3 7" xfId="11085"/>
    <cellStyle name="汇总 12 7" xfId="11086"/>
    <cellStyle name="标题 6 3 8" xfId="11087"/>
    <cellStyle name="汇总 12 8" xfId="11088"/>
    <cellStyle name="标题 6 3 9" xfId="11089"/>
    <cellStyle name="标题 6 4" xfId="11090"/>
    <cellStyle name="千位分隔 3 10 10" xfId="11091"/>
    <cellStyle name="标题 6 4 2" xfId="11092"/>
    <cellStyle name="千位分隔 3 10 11" xfId="11093"/>
    <cellStyle name="汇总 13 2" xfId="11094"/>
    <cellStyle name="标题 6 4 3" xfId="11095"/>
    <cellStyle name="标题 6 6" xfId="11096"/>
    <cellStyle name="标题 6 7" xfId="11097"/>
    <cellStyle name="标题 6 8" xfId="11098"/>
    <cellStyle name="标题 6 9" xfId="11099"/>
    <cellStyle name="解释性文本 3 15 8" xfId="11100"/>
    <cellStyle name="标题 7 11" xfId="11101"/>
    <cellStyle name="解释性文本 3 15 9" xfId="11102"/>
    <cellStyle name="标题 7 12" xfId="11103"/>
    <cellStyle name="标题 7 13" xfId="11104"/>
    <cellStyle name="标题 7 14" xfId="11105"/>
    <cellStyle name="标题 7 21" xfId="11106"/>
    <cellStyle name="标题 7 16" xfId="11107"/>
    <cellStyle name="标题 7 16 10" xfId="11108"/>
    <cellStyle name="标题 7 16 11" xfId="11109"/>
    <cellStyle name="常规 5 8 15" xfId="11110"/>
    <cellStyle name="标题 7 16 2" xfId="11111"/>
    <cellStyle name="强调文字颜色 4 3 2 2" xfId="11112"/>
    <cellStyle name="标题 7 16 3" xfId="11113"/>
    <cellStyle name="强调文字颜色 4 3 2 3" xfId="11114"/>
    <cellStyle name="标题 7 16 4" xfId="11115"/>
    <cellStyle name="强调文字颜色 4 3 2 4" xfId="11116"/>
    <cellStyle name="标题 7 16 5" xfId="11117"/>
    <cellStyle name="强调文字颜色 4 3 2 5" xfId="11118"/>
    <cellStyle name="标题 7 16 6" xfId="11119"/>
    <cellStyle name="强调文字颜色 4 3 2 6" xfId="11120"/>
    <cellStyle name="标题 7 16 7" xfId="11121"/>
    <cellStyle name="强调文字颜色 4 3 2 7" xfId="11122"/>
    <cellStyle name="标题 7 16 8" xfId="11123"/>
    <cellStyle name="强调文字颜色 4 3 2 8" xfId="11124"/>
    <cellStyle name="标题 7 16 9" xfId="11125"/>
    <cellStyle name="标题 7 22" xfId="11126"/>
    <cellStyle name="标题 7 17" xfId="11127"/>
    <cellStyle name="标题 7 23" xfId="11128"/>
    <cellStyle name="标题 7 18" xfId="11129"/>
    <cellStyle name="标题 7 24" xfId="11130"/>
    <cellStyle name="标题 7 19" xfId="11131"/>
    <cellStyle name="标题 7 25" xfId="11132"/>
    <cellStyle name="标题 7 26" xfId="11133"/>
    <cellStyle name="标题 7 4" xfId="11134"/>
    <cellStyle name="标题 7 6" xfId="11135"/>
    <cellStyle name="标题 7 7" xfId="11136"/>
    <cellStyle name="标题 7 8" xfId="11137"/>
    <cellStyle name="标题 7 9" xfId="11138"/>
    <cellStyle name="标题 8 10" xfId="11139"/>
    <cellStyle name="标题 8 11" xfId="11140"/>
    <cellStyle name="标题 8 12" xfId="11141"/>
    <cellStyle name="标题 8 13" xfId="11142"/>
    <cellStyle name="适中 3 2 2" xfId="11143"/>
    <cellStyle name="标题 8 2 10" xfId="11144"/>
    <cellStyle name="适中 3 2 3" xfId="11145"/>
    <cellStyle name="标题 8 2 11" xfId="11146"/>
    <cellStyle name="标题 8 2 2" xfId="11147"/>
    <cellStyle name="标题 8 2 3" xfId="11148"/>
    <cellStyle name="标题 8 2 4" xfId="11149"/>
    <cellStyle name="标题 8 2 5" xfId="11150"/>
    <cellStyle name="标题 8 2 6" xfId="11151"/>
    <cellStyle name="标题 8 2 7" xfId="11152"/>
    <cellStyle name="标题 8 2 8" xfId="11153"/>
    <cellStyle name="标题 8 2 9" xfId="11154"/>
    <cellStyle name="标题 8 4" xfId="11155"/>
    <cellStyle name="标题 8 5" xfId="11156"/>
    <cellStyle name="标题 8 6" xfId="11157"/>
    <cellStyle name="标题 8 7" xfId="11158"/>
    <cellStyle name="标题 8 8" xfId="11159"/>
    <cellStyle name="标题 8 9" xfId="11160"/>
    <cellStyle name="差 10" xfId="11161"/>
    <cellStyle name="差 11" xfId="11162"/>
    <cellStyle name="差 12" xfId="11163"/>
    <cellStyle name="差 12 2" xfId="11164"/>
    <cellStyle name="差 12 3" xfId="11165"/>
    <cellStyle name="差 12 4" xfId="11166"/>
    <cellStyle name="常规 7 2 3 2" xfId="11167"/>
    <cellStyle name="差 12 5" xfId="11168"/>
    <cellStyle name="常规 7 2 3 3" xfId="11169"/>
    <cellStyle name="差 12 6" xfId="11170"/>
    <cellStyle name="常规 7 2 3 4" xfId="11171"/>
    <cellStyle name="差 12 7" xfId="11172"/>
    <cellStyle name="常规 7 2 3 5" xfId="11173"/>
    <cellStyle name="差 12 8" xfId="11174"/>
    <cellStyle name="常规 7 2 3 6" xfId="11175"/>
    <cellStyle name="差 12 9" xfId="11176"/>
    <cellStyle name="差 13" xfId="11177"/>
    <cellStyle name="差 14" xfId="11178"/>
    <cellStyle name="差 15" xfId="11179"/>
    <cellStyle name="差 2" xfId="11180"/>
    <cellStyle name="差 2 10" xfId="11181"/>
    <cellStyle name="差 2 11" xfId="11182"/>
    <cellStyle name="差 2 12" xfId="11183"/>
    <cellStyle name="常规 2 3 2 3 2" xfId="11184"/>
    <cellStyle name="差 2 13" xfId="11185"/>
    <cellStyle name="差 2 14" xfId="11186"/>
    <cellStyle name="差 2 20" xfId="11187"/>
    <cellStyle name="差 2 15" xfId="11188"/>
    <cellStyle name="差 2 15 10" xfId="11189"/>
    <cellStyle name="差 2 15 11" xfId="11190"/>
    <cellStyle name="差 2 15 2" xfId="11191"/>
    <cellStyle name="常规_Sheet1" xfId="11192"/>
    <cellStyle name="差 2 15 3" xfId="11193"/>
    <cellStyle name="差 2 15 4" xfId="11194"/>
    <cellStyle name="差 2 15 5" xfId="11195"/>
    <cellStyle name="差 2 15 6" xfId="11196"/>
    <cellStyle name="强调文字颜色 3 5 2 2" xfId="11197"/>
    <cellStyle name="差 2 15 7" xfId="11198"/>
    <cellStyle name="强调文字颜色 3 5 2 3" xfId="11199"/>
    <cellStyle name="差 2 15 8" xfId="11200"/>
    <cellStyle name="差 2 21" xfId="11201"/>
    <cellStyle name="差 2 16" xfId="11202"/>
    <cellStyle name="差 2 22" xfId="11203"/>
    <cellStyle name="差 2 17" xfId="11204"/>
    <cellStyle name="常规 6 4 2 10" xfId="11205"/>
    <cellStyle name="差 2 23" xfId="11206"/>
    <cellStyle name="差 2 18" xfId="11207"/>
    <cellStyle name="常规 9 4 10" xfId="11208"/>
    <cellStyle name="差 2 2" xfId="11209"/>
    <cellStyle name="常规 9 4 10 10" xfId="11210"/>
    <cellStyle name="差 2 2 10" xfId="11211"/>
    <cellStyle name="常规 9 4 10 11" xfId="11212"/>
    <cellStyle name="差 2 2 11" xfId="11213"/>
    <cellStyle name="常规 3 5 16 2" xfId="11214"/>
    <cellStyle name="差 2 2 12" xfId="11215"/>
    <cellStyle name="常规 3 5 16 3" xfId="11216"/>
    <cellStyle name="差 2 2 13" xfId="11217"/>
    <cellStyle name="样式 1 4 2 2" xfId="11218"/>
    <cellStyle name="常规 3 5 16 4" xfId="11219"/>
    <cellStyle name="差 2 2 14" xfId="11220"/>
    <cellStyle name="样式 1 4 2 3" xfId="11221"/>
    <cellStyle name="常规 3 5 16 5" xfId="11222"/>
    <cellStyle name="差 2 2 20" xfId="11223"/>
    <cellStyle name="差 2 2 15" xfId="11224"/>
    <cellStyle name="样式 1 4 2 5" xfId="11225"/>
    <cellStyle name="常规 3 5 16 7" xfId="11226"/>
    <cellStyle name="差 2 2 22" xfId="11227"/>
    <cellStyle name="差 2 2 17" xfId="11228"/>
    <cellStyle name="样式 1 4 2 6" xfId="11229"/>
    <cellStyle name="常规 3 5 16 8" xfId="11230"/>
    <cellStyle name="差 2 2 23" xfId="11231"/>
    <cellStyle name="差 2 2 18" xfId="11232"/>
    <cellStyle name="样式 1 4 2 7" xfId="11233"/>
    <cellStyle name="常规 3 5 16 9" xfId="11234"/>
    <cellStyle name="差 2 2 24" xfId="11235"/>
    <cellStyle name="差 2 2 19" xfId="11236"/>
    <cellStyle name="常规 9 4 10 2" xfId="11237"/>
    <cellStyle name="差 2 2 2" xfId="11238"/>
    <cellStyle name="差 2 2 2 13" xfId="11239"/>
    <cellStyle name="差 2 2 2 14" xfId="11240"/>
    <cellStyle name="差 2 2 2 15" xfId="11241"/>
    <cellStyle name="强调文字颜色 1 2 3 12" xfId="11242"/>
    <cellStyle name="差 2 2 2 2" xfId="11243"/>
    <cellStyle name="强调文字颜色 1 2 3 13" xfId="11244"/>
    <cellStyle name="差 2 2 2 3" xfId="11245"/>
    <cellStyle name="强调文字颜色 3 3 3 2" xfId="11246"/>
    <cellStyle name="强调文字颜色 1 2 3 14" xfId="11247"/>
    <cellStyle name="差 2 2 2 4" xfId="11248"/>
    <cellStyle name="强调文字颜色 3 3 3 3" xfId="11249"/>
    <cellStyle name="强调文字颜色 1 2 3 20" xfId="11250"/>
    <cellStyle name="强调文字颜色 1 2 3 15" xfId="11251"/>
    <cellStyle name="差 2 2 2 5" xfId="11252"/>
    <cellStyle name="强调文字颜色 3 3 3 4" xfId="11253"/>
    <cellStyle name="强调文字颜色 1 2 3 21" xfId="11254"/>
    <cellStyle name="强调文字颜色 1 2 3 16" xfId="11255"/>
    <cellStyle name="差 2 2 2 6" xfId="11256"/>
    <cellStyle name="强调文字颜色 3 3 3 5" xfId="11257"/>
    <cellStyle name="强调文字颜色 1 2 3 22" xfId="11258"/>
    <cellStyle name="强调文字颜色 1 2 3 17" xfId="11259"/>
    <cellStyle name="差 2 2 2 7" xfId="11260"/>
    <cellStyle name="强调文字颜色 3 3 3 6" xfId="11261"/>
    <cellStyle name="强调文字颜色 1 2 3 23" xfId="11262"/>
    <cellStyle name="强调文字颜色 1 2 3 18" xfId="11263"/>
    <cellStyle name="差 2 2 2 8" xfId="11264"/>
    <cellStyle name="强调文字颜色 3 3 3 7" xfId="11265"/>
    <cellStyle name="强调文字颜色 1 2 3 24" xfId="11266"/>
    <cellStyle name="强调文字颜色 1 2 3 19" xfId="11267"/>
    <cellStyle name="差 2 2 2 9" xfId="11268"/>
    <cellStyle name="链接单元格 3 3 9" xfId="11269"/>
    <cellStyle name="差 2 2 21 10" xfId="11270"/>
    <cellStyle name="差 2 2 21 2" xfId="11271"/>
    <cellStyle name="差 2 2 21 3" xfId="11272"/>
    <cellStyle name="差 2 2 21 4" xfId="11273"/>
    <cellStyle name="差 2 2 21 5" xfId="11274"/>
    <cellStyle name="差 2 2 21 6" xfId="11275"/>
    <cellStyle name="差 2 2 21 7" xfId="11276"/>
    <cellStyle name="差 2 2 21 8" xfId="11277"/>
    <cellStyle name="差 2 2 21 9" xfId="11278"/>
    <cellStyle name="样式 1 4 2 8" xfId="11279"/>
    <cellStyle name="差 2 2 30" xfId="11280"/>
    <cellStyle name="差 2 2 25" xfId="11281"/>
    <cellStyle name="样式 1 4 2 9" xfId="11282"/>
    <cellStyle name="差 2 2 31" xfId="11283"/>
    <cellStyle name="差 2 2 26" xfId="11284"/>
    <cellStyle name="差 2 2 27" xfId="11285"/>
    <cellStyle name="差 2 2 28" xfId="11286"/>
    <cellStyle name="差 2 2 29" xfId="11287"/>
    <cellStyle name="常规 9 4 10 3" xfId="11288"/>
    <cellStyle name="差 2 2 3" xfId="11289"/>
    <cellStyle name="常规 9 4 10 4" xfId="11290"/>
    <cellStyle name="差 2 2 4" xfId="11291"/>
    <cellStyle name="常规 9 4 10 5" xfId="11292"/>
    <cellStyle name="差 2 2 5" xfId="11293"/>
    <cellStyle name="链接单元格 3 4 2" xfId="11294"/>
    <cellStyle name="常规 9 4 10 6" xfId="11295"/>
    <cellStyle name="差 2 2 6" xfId="11296"/>
    <cellStyle name="常规 9 4 10 8" xfId="11297"/>
    <cellStyle name="差 2 2 8" xfId="11298"/>
    <cellStyle name="常规 9 4 10 9" xfId="11299"/>
    <cellStyle name="差 2 2 9" xfId="11300"/>
    <cellStyle name="输入 2 2 22" xfId="11301"/>
    <cellStyle name="输入 2 2 17" xfId="11302"/>
    <cellStyle name="差 2 2_庄墓预算（定稿）2改" xfId="11303"/>
    <cellStyle name="常规 6 4 2 12" xfId="11304"/>
    <cellStyle name="差 2 25" xfId="11305"/>
    <cellStyle name="常规 9 4 11" xfId="11306"/>
    <cellStyle name="差 2 3" xfId="11307"/>
    <cellStyle name="差 2 3 11" xfId="11308"/>
    <cellStyle name="差 2 3 12" xfId="11309"/>
    <cellStyle name="差 2 3 13" xfId="11310"/>
    <cellStyle name="差 2 3 14" xfId="11311"/>
    <cellStyle name="差 2 3 20" xfId="11312"/>
    <cellStyle name="差 2 3 15" xfId="11313"/>
    <cellStyle name="差 2 3 21" xfId="11314"/>
    <cellStyle name="差 2 3 16" xfId="11315"/>
    <cellStyle name="差 2 3 22" xfId="11316"/>
    <cellStyle name="差 2 3 17" xfId="11317"/>
    <cellStyle name="差 2 3 23" xfId="11318"/>
    <cellStyle name="差 2 3 18" xfId="11319"/>
    <cellStyle name="差 2 3 24" xfId="11320"/>
    <cellStyle name="差 2 3 19" xfId="11321"/>
    <cellStyle name="差 2 3 2" xfId="11322"/>
    <cellStyle name="差 2 3 20 10" xfId="11323"/>
    <cellStyle name="差 2 3 20 11" xfId="11324"/>
    <cellStyle name="常规 2 4 2 10 11" xfId="11325"/>
    <cellStyle name="差 2 3 20 2" xfId="11326"/>
    <cellStyle name="差 2 3 20 3" xfId="11327"/>
    <cellStyle name="差 2 3 20 4" xfId="11328"/>
    <cellStyle name="差 2 3 20 5" xfId="11329"/>
    <cellStyle name="差 2 3 20 6" xfId="11330"/>
    <cellStyle name="差 2 3 20 7" xfId="11331"/>
    <cellStyle name="差 2 3 20 8" xfId="11332"/>
    <cellStyle name="差 2 3 20 9" xfId="11333"/>
    <cellStyle name="差 2 3 30" xfId="11334"/>
    <cellStyle name="差 2 3 25" xfId="11335"/>
    <cellStyle name="差 2 3 26" xfId="11336"/>
    <cellStyle name="差 2 3 27" xfId="11337"/>
    <cellStyle name="差 2 3 28" xfId="11338"/>
    <cellStyle name="差 2 3 29" xfId="11339"/>
    <cellStyle name="差 2 3 3" xfId="11340"/>
    <cellStyle name="差 2 3 5" xfId="11341"/>
    <cellStyle name="差 2 3 6" xfId="11342"/>
    <cellStyle name="差 2 3 7" xfId="11343"/>
    <cellStyle name="差 2 3 8" xfId="11344"/>
    <cellStyle name="差 2 3 9" xfId="11345"/>
    <cellStyle name="常规 9 4 12" xfId="11346"/>
    <cellStyle name="差 2 4" xfId="11347"/>
    <cellStyle name="常规 9 4 13" xfId="11348"/>
    <cellStyle name="差 2 5" xfId="11349"/>
    <cellStyle name="常规 9 4 14" xfId="11350"/>
    <cellStyle name="差 2 6" xfId="11351"/>
    <cellStyle name="常规 9 4 20" xfId="11352"/>
    <cellStyle name="常规 9 4 15" xfId="11353"/>
    <cellStyle name="差 2 7" xfId="11354"/>
    <cellStyle name="常规 9 4 16" xfId="11355"/>
    <cellStyle name="差 2 8" xfId="11356"/>
    <cellStyle name="常规 9 4 17" xfId="11357"/>
    <cellStyle name="差 2 9" xfId="11358"/>
    <cellStyle name="差 3 10" xfId="11359"/>
    <cellStyle name="差 3 11" xfId="11360"/>
    <cellStyle name="差 3 12" xfId="11361"/>
    <cellStyle name="差 3 13" xfId="11362"/>
    <cellStyle name="差 3 14" xfId="11363"/>
    <cellStyle name="差 3 20" xfId="11364"/>
    <cellStyle name="差 3 15" xfId="11365"/>
    <cellStyle name="差 3 15 2" xfId="11366"/>
    <cellStyle name="差 3 15 3" xfId="11367"/>
    <cellStyle name="差 3 15 4" xfId="11368"/>
    <cellStyle name="差 3 15 5" xfId="11369"/>
    <cellStyle name="差 3 15 7" xfId="11370"/>
    <cellStyle name="差 3 15 8" xfId="11371"/>
    <cellStyle name="差 3 15 9" xfId="11372"/>
    <cellStyle name="差 3 21" xfId="11373"/>
    <cellStyle name="差 3 16" xfId="11374"/>
    <cellStyle name="差 3 22" xfId="11375"/>
    <cellStyle name="差 3 17" xfId="11376"/>
    <cellStyle name="差 3 23" xfId="11377"/>
    <cellStyle name="差 3 18" xfId="11378"/>
    <cellStyle name="差 3 24" xfId="11379"/>
    <cellStyle name="差 3 19" xfId="11380"/>
    <cellStyle name="常规 8 4 2 14" xfId="11381"/>
    <cellStyle name="差 3 2" xfId="11382"/>
    <cellStyle name="常规 4 2 4 11" xfId="11383"/>
    <cellStyle name="差 3 2 10" xfId="11384"/>
    <cellStyle name="常规 4 2 4 12" xfId="11385"/>
    <cellStyle name="差 3 2 11" xfId="11386"/>
    <cellStyle name="常规 4 2 4 13" xfId="11387"/>
    <cellStyle name="差 3 2 12" xfId="11388"/>
    <cellStyle name="常规 4 2 4 14" xfId="11389"/>
    <cellStyle name="差 3 2 13" xfId="11390"/>
    <cellStyle name="常规 7 13 10" xfId="11391"/>
    <cellStyle name="常规 4 2 4 15" xfId="11392"/>
    <cellStyle name="差 3 2 14" xfId="11393"/>
    <cellStyle name="常规 7 13 11" xfId="11394"/>
    <cellStyle name="差 3 2 20" xfId="11395"/>
    <cellStyle name="差 3 2 15" xfId="11396"/>
    <cellStyle name="常规 7 13 13" xfId="11397"/>
    <cellStyle name="差 3 2 17" xfId="11398"/>
    <cellStyle name="常规 7 13 14" xfId="11399"/>
    <cellStyle name="差 3 2 18" xfId="11400"/>
    <cellStyle name="常规 7 13 15" xfId="11401"/>
    <cellStyle name="差 3 2 19" xfId="11402"/>
    <cellStyle name="差 3 2 2" xfId="11403"/>
    <cellStyle name="差 3 2 2 10" xfId="11404"/>
    <cellStyle name="差 3 2 2 11" xfId="11405"/>
    <cellStyle name="差 3 2 2 12" xfId="11406"/>
    <cellStyle name="差 3 2 2 13" xfId="11407"/>
    <cellStyle name="差 3 2 2 15" xfId="11408"/>
    <cellStyle name="差 3 2 2 2" xfId="11409"/>
    <cellStyle name="差 3 2 2 3" xfId="11410"/>
    <cellStyle name="强调文字颜色 4 3 3 2" xfId="11411"/>
    <cellStyle name="差 3 2 2 4" xfId="11412"/>
    <cellStyle name="强调文字颜色 4 3 3 3" xfId="11413"/>
    <cellStyle name="差 3 2 2 5" xfId="11414"/>
    <cellStyle name="强调文字颜色 4 3 3 4" xfId="11415"/>
    <cellStyle name="差 3 2 2 6" xfId="11416"/>
    <cellStyle name="强调文字颜色 4 3 3 5" xfId="11417"/>
    <cellStyle name="差 3 2 2 7" xfId="11418"/>
    <cellStyle name="强调文字颜色 4 3 3 6" xfId="11419"/>
    <cellStyle name="差 3 2 2 8" xfId="11420"/>
    <cellStyle name="强调文字颜色 4 3 3 7" xfId="11421"/>
    <cellStyle name="差 3 2 2 9" xfId="11422"/>
    <cellStyle name="差 3 2 5" xfId="11423"/>
    <cellStyle name="差 3 2 6" xfId="11424"/>
    <cellStyle name="差 3 2 7" xfId="11425"/>
    <cellStyle name="差 3 2 8" xfId="11426"/>
    <cellStyle name="差 3 2 9" xfId="11427"/>
    <cellStyle name="差 3 2_庄墓预算（定稿）2改" xfId="11428"/>
    <cellStyle name="差 3 25" xfId="11429"/>
    <cellStyle name="差 3 3 10" xfId="11430"/>
    <cellStyle name="差 3 3 11" xfId="11431"/>
    <cellStyle name="差 3 3 14" xfId="11432"/>
    <cellStyle name="差 3 3 15" xfId="11433"/>
    <cellStyle name="差 3 3 16" xfId="11434"/>
    <cellStyle name="差 3 3 17" xfId="11435"/>
    <cellStyle name="差 3 3 18" xfId="11436"/>
    <cellStyle name="差 3 3 19" xfId="11437"/>
    <cellStyle name="差 3 3 2" xfId="11438"/>
    <cellStyle name="差 3 3 5" xfId="11439"/>
    <cellStyle name="差 3 3 6" xfId="11440"/>
    <cellStyle name="差 3 3 7" xfId="11441"/>
    <cellStyle name="差 3 3 8" xfId="11442"/>
    <cellStyle name="差 3 3 9" xfId="11443"/>
    <cellStyle name="差 3 4" xfId="11444"/>
    <cellStyle name="差 3 4 2" xfId="11445"/>
    <cellStyle name="差 3 5" xfId="11446"/>
    <cellStyle name="差 3 6" xfId="11447"/>
    <cellStyle name="差 3 7" xfId="11448"/>
    <cellStyle name="差 3 8" xfId="11449"/>
    <cellStyle name="差 3 9" xfId="11450"/>
    <cellStyle name="差 4" xfId="11451"/>
    <cellStyle name="常规 7 2 3 8" xfId="11452"/>
    <cellStyle name="差 4 11" xfId="11453"/>
    <cellStyle name="常规 7 2 3 9" xfId="11454"/>
    <cellStyle name="差 4 12" xfId="11455"/>
    <cellStyle name="差 4 14" xfId="11456"/>
    <cellStyle name="差 4 20" xfId="11457"/>
    <cellStyle name="差 4 15" xfId="11458"/>
    <cellStyle name="差 4 21" xfId="11459"/>
    <cellStyle name="差 4 16" xfId="11460"/>
    <cellStyle name="差 4 16 10" xfId="11461"/>
    <cellStyle name="差 4 16 11" xfId="11462"/>
    <cellStyle name="差 4 16 2" xfId="11463"/>
    <cellStyle name="差 4 16 4" xfId="11464"/>
    <cellStyle name="差 4 16 5" xfId="11465"/>
    <cellStyle name="差 4 16 6" xfId="11466"/>
    <cellStyle name="差 4 16 7" xfId="11467"/>
    <cellStyle name="差 4 16 8" xfId="11468"/>
    <cellStyle name="差 4 16 9" xfId="11469"/>
    <cellStyle name="差 4 22" xfId="11470"/>
    <cellStyle name="差 4 17" xfId="11471"/>
    <cellStyle name="差 4 23" xfId="11472"/>
    <cellStyle name="差 4 18" xfId="11473"/>
    <cellStyle name="差 4 24" xfId="11474"/>
    <cellStyle name="差 4 19" xfId="11475"/>
    <cellStyle name="差 4 2" xfId="11476"/>
    <cellStyle name="差 4 25" xfId="11477"/>
    <cellStyle name="强调文字颜色 4 3 2 2 2" xfId="11478"/>
    <cellStyle name="差 4 26" xfId="11479"/>
    <cellStyle name="差 4 3" xfId="11480"/>
    <cellStyle name="差 4 4" xfId="11481"/>
    <cellStyle name="差 4 5" xfId="11482"/>
    <cellStyle name="差 4 6" xfId="11483"/>
    <cellStyle name="差 4 7" xfId="11484"/>
    <cellStyle name="差 4 8" xfId="11485"/>
    <cellStyle name="差 4 9" xfId="11486"/>
    <cellStyle name="差 5" xfId="11487"/>
    <cellStyle name="差 5 2" xfId="11488"/>
    <cellStyle name="差 5 2 10" xfId="11489"/>
    <cellStyle name="差 5 2 11" xfId="11490"/>
    <cellStyle name="差 5 2 2" xfId="11491"/>
    <cellStyle name="差 5 2 3" xfId="11492"/>
    <cellStyle name="强调文字颜色 2 3 15 10" xfId="11493"/>
    <cellStyle name="差 5 2 4" xfId="11494"/>
    <cellStyle name="强调文字颜色 2 3 15 11" xfId="11495"/>
    <cellStyle name="差 5 2 5" xfId="11496"/>
    <cellStyle name="差 5 2 7" xfId="11497"/>
    <cellStyle name="差 5 2 8" xfId="11498"/>
    <cellStyle name="差 5 2 9" xfId="11499"/>
    <cellStyle name="差 5 3" xfId="11500"/>
    <cellStyle name="差 6" xfId="11501"/>
    <cellStyle name="差 7" xfId="11502"/>
    <cellStyle name="差 8" xfId="11503"/>
    <cellStyle name="差 9" xfId="11504"/>
    <cellStyle name="常规 10" xfId="11505"/>
    <cellStyle name="常规 10 10" xfId="11506"/>
    <cellStyle name="常规 10 10 10" xfId="11507"/>
    <cellStyle name="常规 10 10 11" xfId="11508"/>
    <cellStyle name="常规 10 10 12" xfId="11509"/>
    <cellStyle name="常规 10 10 13" xfId="11510"/>
    <cellStyle name="常规 10 10 14" xfId="11511"/>
    <cellStyle name="常规 10 10 15" xfId="11512"/>
    <cellStyle name="解释性文本 3 6" xfId="11513"/>
    <cellStyle name="常规 10 10 2" xfId="11514"/>
    <cellStyle name="解释性文本 3 7" xfId="11515"/>
    <cellStyle name="常规 10 10 3" xfId="11516"/>
    <cellStyle name="解释性文本 3 8" xfId="11517"/>
    <cellStyle name="常规 10 10 4" xfId="11518"/>
    <cellStyle name="解释性文本 3 9" xfId="11519"/>
    <cellStyle name="常规 10 10 5" xfId="11520"/>
    <cellStyle name="常规 10 10 6" xfId="11521"/>
    <cellStyle name="常规 10 10 7" xfId="11522"/>
    <cellStyle name="常规 10 10 8" xfId="11523"/>
    <cellStyle name="常规 10 10 9" xfId="11524"/>
    <cellStyle name="常规 10 11" xfId="11525"/>
    <cellStyle name="常规 10 11 10" xfId="11526"/>
    <cellStyle name="常规 10 11 11" xfId="11527"/>
    <cellStyle name="常规 10 11 12" xfId="11528"/>
    <cellStyle name="常规 10 11 13" xfId="11529"/>
    <cellStyle name="解释性文本 4 6" xfId="11530"/>
    <cellStyle name="常规 10 11 2" xfId="11531"/>
    <cellStyle name="解释性文本 4 7" xfId="11532"/>
    <cellStyle name="常规 10 11 3" xfId="11533"/>
    <cellStyle name="解释性文本 4 8" xfId="11534"/>
    <cellStyle name="常规 10 11 4" xfId="11535"/>
    <cellStyle name="解释性文本 4 9" xfId="11536"/>
    <cellStyle name="常规 10 11 5" xfId="11537"/>
    <cellStyle name="常规 10 11 6" xfId="11538"/>
    <cellStyle name="常规 10 11 7" xfId="11539"/>
    <cellStyle name="常规 10 11 8" xfId="11540"/>
    <cellStyle name="常规 10 11 9" xfId="11541"/>
    <cellStyle name="常规 10 12 10" xfId="11542"/>
    <cellStyle name="常规 10 12 3" xfId="11543"/>
    <cellStyle name="常规 10 12 4" xfId="11544"/>
    <cellStyle name="常规 10 12 5" xfId="11545"/>
    <cellStyle name="常规 10 12 6" xfId="11546"/>
    <cellStyle name="常规 10 12 7" xfId="11547"/>
    <cellStyle name="常规 10 12 8" xfId="11548"/>
    <cellStyle name="常规 10 12 9" xfId="11549"/>
    <cellStyle name="常规 10 18" xfId="11550"/>
    <cellStyle name="常规 10 19" xfId="11551"/>
    <cellStyle name="常规 10 2" xfId="11552"/>
    <cellStyle name="常规 5 11 9" xfId="11553"/>
    <cellStyle name="常规 10 2 10" xfId="11554"/>
    <cellStyle name="常规 10 2 11" xfId="11555"/>
    <cellStyle name="强调文字颜色 4 2 24" xfId="11556"/>
    <cellStyle name="强调文字颜色 4 2 19" xfId="11557"/>
    <cellStyle name="常规 10 2 2" xfId="11558"/>
    <cellStyle name="常规 8 2 3 2" xfId="11559"/>
    <cellStyle name="常规 10 2 2 10 10" xfId="11560"/>
    <cellStyle name="常规 8 2 3 3" xfId="11561"/>
    <cellStyle name="常规 10 2 2 10 11" xfId="11562"/>
    <cellStyle name="常规 10 2 2 10 2" xfId="11563"/>
    <cellStyle name="常规 10 2 2 10 3" xfId="11564"/>
    <cellStyle name="常规 10 2 2 10 4" xfId="11565"/>
    <cellStyle name="常规 10 2 2 10 5" xfId="11566"/>
    <cellStyle name="常规 10 2 2 10 6" xfId="11567"/>
    <cellStyle name="常规 10 2 2 10 7" xfId="11568"/>
    <cellStyle name="常规 10 2 2 10 8" xfId="11569"/>
    <cellStyle name="常规 10 2 2 10 9" xfId="11570"/>
    <cellStyle name="常规 4 3 3 9" xfId="11571"/>
    <cellStyle name="常规 10 2 2 11" xfId="11572"/>
    <cellStyle name="常规 10 2 2 12" xfId="11573"/>
    <cellStyle name="常规 7 9 10" xfId="11574"/>
    <cellStyle name="常规 10 2 2 13" xfId="11575"/>
    <cellStyle name="常规 7 9 11" xfId="11576"/>
    <cellStyle name="常规 10 2 2 14" xfId="11577"/>
    <cellStyle name="常规 7 9 12" xfId="11578"/>
    <cellStyle name="常规 10 2 2 20" xfId="11579"/>
    <cellStyle name="常规 10 2 2 15" xfId="11580"/>
    <cellStyle name="常规 7 9 13" xfId="11581"/>
    <cellStyle name="常规 10 2 2 16" xfId="11582"/>
    <cellStyle name="常规 7 9 14" xfId="11583"/>
    <cellStyle name="常规 10 2 2 17" xfId="11584"/>
    <cellStyle name="常规 7 9 15" xfId="11585"/>
    <cellStyle name="常规 10 2 2 18" xfId="11586"/>
    <cellStyle name="常规 10 2 2 19" xfId="11587"/>
    <cellStyle name="常规 10 2 2 2 12" xfId="11588"/>
    <cellStyle name="常规 10 2 2 2 13" xfId="11589"/>
    <cellStyle name="常规 10 2 2 2 14" xfId="11590"/>
    <cellStyle name="常规 10 2 2 2 15" xfId="11591"/>
    <cellStyle name="常规 10 2 2 2 3" xfId="11592"/>
    <cellStyle name="常规 10 2 2 2 4" xfId="11593"/>
    <cellStyle name="常规 10 2 2 2 5" xfId="11594"/>
    <cellStyle name="常规 10 2 2 2 6" xfId="11595"/>
    <cellStyle name="常规 10 2 2 2 7" xfId="11596"/>
    <cellStyle name="常规 10 2 2 2 8" xfId="11597"/>
    <cellStyle name="常规 10 2 2 2 9" xfId="11598"/>
    <cellStyle name="常规 10 2 2 6" xfId="11599"/>
    <cellStyle name="常规 10 2 2 7" xfId="11600"/>
    <cellStyle name="常规 10 2 2 8" xfId="11601"/>
    <cellStyle name="常规 10 2 2 9" xfId="11602"/>
    <cellStyle name="强调文字颜色 4 2 25" xfId="11603"/>
    <cellStyle name="常规 10 2 3" xfId="11604"/>
    <cellStyle name="常规 10 2 3 11" xfId="11605"/>
    <cellStyle name="常规 10 2 3 12" xfId="11606"/>
    <cellStyle name="常规 10 2 3 13" xfId="11607"/>
    <cellStyle name="强调文字颜色 3 5 2" xfId="11608"/>
    <cellStyle name="常规 10 2 3 14" xfId="11609"/>
    <cellStyle name="强调文字颜色 3 5 3" xfId="11610"/>
    <cellStyle name="常规 10 2 3 15" xfId="11611"/>
    <cellStyle name="常规 10 2 3 16" xfId="11612"/>
    <cellStyle name="千位分隔 3 2 14" xfId="11613"/>
    <cellStyle name="常规 10 2 3 2" xfId="11614"/>
    <cellStyle name="千位分隔 3 2 15" xfId="11615"/>
    <cellStyle name="常规 10 2 3 3" xfId="11616"/>
    <cellStyle name="常规 10 2 3 4" xfId="11617"/>
    <cellStyle name="常规 10 2 3 5" xfId="11618"/>
    <cellStyle name="常规 10 2 3 6" xfId="11619"/>
    <cellStyle name="输入 2 2 21 2" xfId="11620"/>
    <cellStyle name="常规 10 2 3 7" xfId="11621"/>
    <cellStyle name="输入 2 2 21 3" xfId="11622"/>
    <cellStyle name="常规 10 2 3 8" xfId="11623"/>
    <cellStyle name="输入 2 2 21 4" xfId="11624"/>
    <cellStyle name="常规 10 2 3 9" xfId="11625"/>
    <cellStyle name="强调文字颜色 1 3 2 2 2" xfId="11626"/>
    <cellStyle name="常规 10 2 4" xfId="11627"/>
    <cellStyle name="强调文字颜色 1 3 2 2 3" xfId="11628"/>
    <cellStyle name="常规 10 2 5" xfId="11629"/>
    <cellStyle name="强调文字颜色 1 3 2 2 4" xfId="11630"/>
    <cellStyle name="常规 10 2 6" xfId="11631"/>
    <cellStyle name="强调文字颜色 1 3 2 2 5" xfId="11632"/>
    <cellStyle name="常规 10 2 7" xfId="11633"/>
    <cellStyle name="强调文字颜色 1 3 2 2 6" xfId="11634"/>
    <cellStyle name="常规 10 2 8" xfId="11635"/>
    <cellStyle name="强调文字颜色 1 3 2 2 7" xfId="11636"/>
    <cellStyle name="常规 10 2 9" xfId="11637"/>
    <cellStyle name="千位分隔 18 2 14" xfId="11638"/>
    <cellStyle name="链接单元格 2 9" xfId="11639"/>
    <cellStyle name="常规 10 3 10 10" xfId="11640"/>
    <cellStyle name="千位分隔 18 2 15" xfId="11641"/>
    <cellStyle name="常规 10 3 10 11" xfId="11642"/>
    <cellStyle name="常规 10 3 10 2" xfId="11643"/>
    <cellStyle name="常规 10 3 10 3" xfId="11644"/>
    <cellStyle name="常规 10 3 10 4" xfId="11645"/>
    <cellStyle name="常规 10 3 10 5" xfId="11646"/>
    <cellStyle name="常规 10 3 10 6" xfId="11647"/>
    <cellStyle name="常规 10 3 10 7" xfId="11648"/>
    <cellStyle name="常规 10 3 10 8" xfId="11649"/>
    <cellStyle name="常规 10 3 11" xfId="11650"/>
    <cellStyle name="常规 10 3 12" xfId="11651"/>
    <cellStyle name="常规 10 3 14" xfId="11652"/>
    <cellStyle name="常规 10 3 16" xfId="11653"/>
    <cellStyle name="常规 10 3 17" xfId="11654"/>
    <cellStyle name="常规 10 3 18" xfId="11655"/>
    <cellStyle name="常规 10 3 19" xfId="11656"/>
    <cellStyle name="常规 10 3 2" xfId="11657"/>
    <cellStyle name="常规 10 3 2 10" xfId="11658"/>
    <cellStyle name="常规 10 3 2 11" xfId="11659"/>
    <cellStyle name="常规 10 3 2 12" xfId="11660"/>
    <cellStyle name="常规 8 9 10" xfId="11661"/>
    <cellStyle name="常规 10 3 2 13" xfId="11662"/>
    <cellStyle name="常规 8 9 11" xfId="11663"/>
    <cellStyle name="常规 10 3 2 14" xfId="11664"/>
    <cellStyle name="常规 8 9 12" xfId="11665"/>
    <cellStyle name="常规 10 3 2 15" xfId="11666"/>
    <cellStyle name="常规 10 3 2 2" xfId="11667"/>
    <cellStyle name="常规 10 3 2 3" xfId="11668"/>
    <cellStyle name="常规 10 3 2 4" xfId="11669"/>
    <cellStyle name="常规 10 3 2 5" xfId="11670"/>
    <cellStyle name="常规 10 3 2 6" xfId="11671"/>
    <cellStyle name="常规 10 3 2 7" xfId="11672"/>
    <cellStyle name="常规 10 3 2 8" xfId="11673"/>
    <cellStyle name="常规 10 3 2 9" xfId="11674"/>
    <cellStyle name="常规 10 3 3" xfId="11675"/>
    <cellStyle name="常规 10 3 4" xfId="11676"/>
    <cellStyle name="常规 10 3 5" xfId="11677"/>
    <cellStyle name="常规 10 3 6" xfId="11678"/>
    <cellStyle name="常规 10 3 7" xfId="11679"/>
    <cellStyle name="常规 10 3 8" xfId="11680"/>
    <cellStyle name="常规 10 3 9" xfId="11681"/>
    <cellStyle name="常规 10 4" xfId="11682"/>
    <cellStyle name="输入 4 8" xfId="11683"/>
    <cellStyle name="常规 10 4 10 2" xfId="11684"/>
    <cellStyle name="输入 4 9" xfId="11685"/>
    <cellStyle name="常规 10 4 10 3" xfId="11686"/>
    <cellStyle name="常规 5 3 10 10" xfId="11687"/>
    <cellStyle name="常规 10 4 10 4" xfId="11688"/>
    <cellStyle name="常规 5 3 10 11" xfId="11689"/>
    <cellStyle name="常规 10 4 10 5" xfId="11690"/>
    <cellStyle name="常规 10 4 10 6" xfId="11691"/>
    <cellStyle name="常规 10 4 10 7" xfId="11692"/>
    <cellStyle name="常规 10 4 10 8" xfId="11693"/>
    <cellStyle name="常规 10 4 10 9" xfId="11694"/>
    <cellStyle name="常规 10 4 11" xfId="11695"/>
    <cellStyle name="常规 10 4 12" xfId="11696"/>
    <cellStyle name="常规 10 4 14" xfId="11697"/>
    <cellStyle name="常规 10 4 20" xfId="11698"/>
    <cellStyle name="常规 10 4 15" xfId="11699"/>
    <cellStyle name="常规 10 4 16" xfId="11700"/>
    <cellStyle name="常规 10 4 17" xfId="11701"/>
    <cellStyle name="常规 10 4 18" xfId="11702"/>
    <cellStyle name="常规 10 4 19" xfId="11703"/>
    <cellStyle name="常规 10 4 2" xfId="11704"/>
    <cellStyle name="常规 10 4 2 10" xfId="11705"/>
    <cellStyle name="常规 10 4 2 11" xfId="11706"/>
    <cellStyle name="注释 12 10" xfId="11707"/>
    <cellStyle name="常规 10 4 2 12" xfId="11708"/>
    <cellStyle name="注释 12 11" xfId="11709"/>
    <cellStyle name="常规 9 9 10" xfId="11710"/>
    <cellStyle name="常规 10 4 2 13" xfId="11711"/>
    <cellStyle name="常规 9 9 11" xfId="11712"/>
    <cellStyle name="常规 10 4 2 14" xfId="11713"/>
    <cellStyle name="常规 9 9 12" xfId="11714"/>
    <cellStyle name="常规 10 4 2 15" xfId="11715"/>
    <cellStyle name="常规 10 4 2 2" xfId="11716"/>
    <cellStyle name="常规 10 4 2 3" xfId="11717"/>
    <cellStyle name="常规 10 4 2 4" xfId="11718"/>
    <cellStyle name="常规 10 4 2 5" xfId="11719"/>
    <cellStyle name="常规 10 4 2 6" xfId="11720"/>
    <cellStyle name="常规 10 4 2 7" xfId="11721"/>
    <cellStyle name="常规 10 4 2 8" xfId="11722"/>
    <cellStyle name="常规 10 4 2 9" xfId="11723"/>
    <cellStyle name="常规 10 4 3" xfId="11724"/>
    <cellStyle name="常规 10 4 4" xfId="11725"/>
    <cellStyle name="常规 10 4 5" xfId="11726"/>
    <cellStyle name="常规 10 4 6" xfId="11727"/>
    <cellStyle name="常规 10 4 7" xfId="11728"/>
    <cellStyle name="常规 10 4 8" xfId="11729"/>
    <cellStyle name="常规 10 5" xfId="11730"/>
    <cellStyle name="常规 10 5 10" xfId="11731"/>
    <cellStyle name="常规 10 5 2" xfId="11732"/>
    <cellStyle name="常规 10 5 2 14" xfId="11733"/>
    <cellStyle name="常规 10 5 2 15" xfId="11734"/>
    <cellStyle name="常规 10 5 2 2" xfId="11735"/>
    <cellStyle name="常规 10 5 2 3" xfId="11736"/>
    <cellStyle name="常规 10 5 2 4" xfId="11737"/>
    <cellStyle name="常规 10 5 2 5" xfId="11738"/>
    <cellStyle name="常规 10 5 2 6" xfId="11739"/>
    <cellStyle name="常规 10 5 2 8" xfId="11740"/>
    <cellStyle name="常规 10 5 2 9" xfId="11741"/>
    <cellStyle name="常规 10 5 3" xfId="11742"/>
    <cellStyle name="常规 10 5 4" xfId="11743"/>
    <cellStyle name="常规 10 5 5" xfId="11744"/>
    <cellStyle name="常规 10 5 6" xfId="11745"/>
    <cellStyle name="常规 10 5 7" xfId="11746"/>
    <cellStyle name="常规 10 5 8" xfId="11747"/>
    <cellStyle name="常规 10 6" xfId="11748"/>
    <cellStyle name="常规 10 6 10" xfId="11749"/>
    <cellStyle name="常规 10 6 11" xfId="11750"/>
    <cellStyle name="常规 10 6 13" xfId="11751"/>
    <cellStyle name="常规 10 6 14" xfId="11752"/>
    <cellStyle name="常规 10 6 15" xfId="11753"/>
    <cellStyle name="常规 10 6 16" xfId="11754"/>
    <cellStyle name="常规 9 5 2 10" xfId="11755"/>
    <cellStyle name="常规 10 6 2" xfId="11756"/>
    <cellStyle name="常规 9 5 2 11" xfId="11757"/>
    <cellStyle name="常规 10 6 3" xfId="11758"/>
    <cellStyle name="常规 9 5 2 12" xfId="11759"/>
    <cellStyle name="常规 10 6 4" xfId="11760"/>
    <cellStyle name="常规 9 5 2 13" xfId="11761"/>
    <cellStyle name="常规 10 6 5" xfId="11762"/>
    <cellStyle name="常规 9 5 2 14" xfId="11763"/>
    <cellStyle name="常规 10 6 6" xfId="11764"/>
    <cellStyle name="常规 9 5 2 15" xfId="11765"/>
    <cellStyle name="常规 10 6 7" xfId="11766"/>
    <cellStyle name="常规 10 6 8" xfId="11767"/>
    <cellStyle name="常规 10 7" xfId="11768"/>
    <cellStyle name="常规 10 7 10" xfId="11769"/>
    <cellStyle name="常规 10 7 11" xfId="11770"/>
    <cellStyle name="常规 10 7 12" xfId="11771"/>
    <cellStyle name="常规 10 7 13" xfId="11772"/>
    <cellStyle name="常规 10 7 14" xfId="11773"/>
    <cellStyle name="常规 10 7 15" xfId="11774"/>
    <cellStyle name="常规 10 7 16" xfId="11775"/>
    <cellStyle name="强调文字颜色 4 3 24" xfId="11776"/>
    <cellStyle name="强调文字颜色 4 3 19" xfId="11777"/>
    <cellStyle name="常规 10 7 2" xfId="11778"/>
    <cellStyle name="强调文字颜色 4 3 25" xfId="11779"/>
    <cellStyle name="常规 10 7 3" xfId="11780"/>
    <cellStyle name="常规 10 7 4" xfId="11781"/>
    <cellStyle name="常规 10 7 5" xfId="11782"/>
    <cellStyle name="常规 10 7 6" xfId="11783"/>
    <cellStyle name="常规 10 7 7" xfId="11784"/>
    <cellStyle name="常规 10 7 8" xfId="11785"/>
    <cellStyle name="常规 10 8" xfId="11786"/>
    <cellStyle name="常规 10 8 10" xfId="11787"/>
    <cellStyle name="常规 10 8 11" xfId="11788"/>
    <cellStyle name="常规 10 8 12" xfId="11789"/>
    <cellStyle name="常规 10 8 13" xfId="11790"/>
    <cellStyle name="常规 10 8 14" xfId="11791"/>
    <cellStyle name="常规 10 8 15" xfId="11792"/>
    <cellStyle name="常规 10 8 2" xfId="11793"/>
    <cellStyle name="常规 10 8 3" xfId="11794"/>
    <cellStyle name="常规 10 8 4" xfId="11795"/>
    <cellStyle name="常规 10 8 5" xfId="11796"/>
    <cellStyle name="常规 10 8 6" xfId="11797"/>
    <cellStyle name="常规 10 8 7" xfId="11798"/>
    <cellStyle name="常规 10 8 8" xfId="11799"/>
    <cellStyle name="常规 10 9" xfId="11800"/>
    <cellStyle name="常规 10 9 10" xfId="11801"/>
    <cellStyle name="常规 10 9 11" xfId="11802"/>
    <cellStyle name="常规 10 9 12" xfId="11803"/>
    <cellStyle name="常规 10 9 13" xfId="11804"/>
    <cellStyle name="常规 10 9 14" xfId="11805"/>
    <cellStyle name="常规 10 9 15" xfId="11806"/>
    <cellStyle name="常规 10 9 3" xfId="11807"/>
    <cellStyle name="常规 10 9 4" xfId="11808"/>
    <cellStyle name="常规 10 9 5" xfId="11809"/>
    <cellStyle name="常规 10 9 6" xfId="11810"/>
    <cellStyle name="常规 10 9 7" xfId="11811"/>
    <cellStyle name="常规 10 9 8" xfId="11812"/>
    <cellStyle name="常规 11" xfId="11813"/>
    <cellStyle name="常规 11 10" xfId="11814"/>
    <cellStyle name="常规 11 10 10" xfId="11815"/>
    <cellStyle name="常规 11 10 11" xfId="11816"/>
    <cellStyle name="常规 11 10 12" xfId="11817"/>
    <cellStyle name="常规 11 10 13" xfId="11818"/>
    <cellStyle name="常规 11 10 14" xfId="11819"/>
    <cellStyle name="常规 11 10 15" xfId="11820"/>
    <cellStyle name="适中 3 2 5" xfId="11821"/>
    <cellStyle name="常规 11 10 2" xfId="11822"/>
    <cellStyle name="适中 3 2 6" xfId="11823"/>
    <cellStyle name="常规 11 10 3" xfId="11824"/>
    <cellStyle name="适中 3 2 7" xfId="11825"/>
    <cellStyle name="常规 11 10 4" xfId="11826"/>
    <cellStyle name="适中 3 2 8" xfId="11827"/>
    <cellStyle name="常规 11 10 5" xfId="11828"/>
    <cellStyle name="适中 3 2 9" xfId="11829"/>
    <cellStyle name="常规 11 10 6" xfId="11830"/>
    <cellStyle name="常规 11 10 7" xfId="11831"/>
    <cellStyle name="常规 11 10 8" xfId="11832"/>
    <cellStyle name="常规 11 10 9" xfId="11833"/>
    <cellStyle name="常规 11 11" xfId="11834"/>
    <cellStyle name="强调文字颜色 3 3 2" xfId="11835"/>
    <cellStyle name="常规 11 11 10" xfId="11836"/>
    <cellStyle name="强调文字颜色 3 3 3" xfId="11837"/>
    <cellStyle name="常规 11 11 11" xfId="11838"/>
    <cellStyle name="强调文字颜色 3 3 4" xfId="11839"/>
    <cellStyle name="常规 11 11 12" xfId="11840"/>
    <cellStyle name="强调文字颜色 3 3 5" xfId="11841"/>
    <cellStyle name="常规 11 11 13" xfId="11842"/>
    <cellStyle name="强调文字颜色 3 3 6" xfId="11843"/>
    <cellStyle name="常规 11 11 14" xfId="11844"/>
    <cellStyle name="强调文字颜色 3 3 7" xfId="11845"/>
    <cellStyle name="常规 11 11 15" xfId="11846"/>
    <cellStyle name="适中 3 3 5" xfId="11847"/>
    <cellStyle name="常规 11 11 2" xfId="11848"/>
    <cellStyle name="适中 3 3 6" xfId="11849"/>
    <cellStyle name="常规 11 11 3" xfId="11850"/>
    <cellStyle name="适中 3 3 7" xfId="11851"/>
    <cellStyle name="常规 11 11 4" xfId="11852"/>
    <cellStyle name="适中 3 3 8" xfId="11853"/>
    <cellStyle name="常规 11 11 5" xfId="11854"/>
    <cellStyle name="适中 3 3 9" xfId="11855"/>
    <cellStyle name="常规 11 11 6" xfId="11856"/>
    <cellStyle name="常规 11 11 7" xfId="11857"/>
    <cellStyle name="常规 11 11 8" xfId="11858"/>
    <cellStyle name="常规 11 11 9" xfId="11859"/>
    <cellStyle name="常规 11 12" xfId="11860"/>
    <cellStyle name="常规 11 12 10" xfId="11861"/>
    <cellStyle name="常规 11 12 2" xfId="11862"/>
    <cellStyle name="常规 11 12 3" xfId="11863"/>
    <cellStyle name="常规 11 12 4" xfId="11864"/>
    <cellStyle name="常规 11 12 5" xfId="11865"/>
    <cellStyle name="常规 11 12 6" xfId="11866"/>
    <cellStyle name="常规 11 12 7" xfId="11867"/>
    <cellStyle name="常规 11 13" xfId="11868"/>
    <cellStyle name="常规 11 20" xfId="11869"/>
    <cellStyle name="常规 11 15" xfId="11870"/>
    <cellStyle name="常规 11 16" xfId="11871"/>
    <cellStyle name="常规 11 17" xfId="11872"/>
    <cellStyle name="常规 11 18" xfId="11873"/>
    <cellStyle name="常规 11 19" xfId="11874"/>
    <cellStyle name="常规 11 2" xfId="11875"/>
    <cellStyle name="常规 11 2 11" xfId="11876"/>
    <cellStyle name="常规 11 2 2 10" xfId="11877"/>
    <cellStyle name="常规 11 2 2 10 10" xfId="11878"/>
    <cellStyle name="常规 11 2 2 10 11" xfId="11879"/>
    <cellStyle name="适中 4 11" xfId="11880"/>
    <cellStyle name="千位分隔 7 2 15" xfId="11881"/>
    <cellStyle name="常规 11 2 2 10 2" xfId="11882"/>
    <cellStyle name="适中 4 12" xfId="11883"/>
    <cellStyle name="常规 11 2 2 10 3" xfId="11884"/>
    <cellStyle name="适中 4 13" xfId="11885"/>
    <cellStyle name="常规 11 2 2 10 4" xfId="11886"/>
    <cellStyle name="适中 4 14" xfId="11887"/>
    <cellStyle name="常规 11 2 2 10 5" xfId="11888"/>
    <cellStyle name="适中 4 20" xfId="11889"/>
    <cellStyle name="适中 4 15" xfId="11890"/>
    <cellStyle name="常规 11 2 2 10 6" xfId="11891"/>
    <cellStyle name="适中 4 21" xfId="11892"/>
    <cellStyle name="适中 4 16" xfId="11893"/>
    <cellStyle name="常规 11 2 2 10 7" xfId="11894"/>
    <cellStyle name="适中 4 22" xfId="11895"/>
    <cellStyle name="适中 4 17" xfId="11896"/>
    <cellStyle name="常规 11 2 2 10 8" xfId="11897"/>
    <cellStyle name="适中 4 23" xfId="11898"/>
    <cellStyle name="适中 4 18" xfId="11899"/>
    <cellStyle name="常规 11 2 2 10 9" xfId="11900"/>
    <cellStyle name="常规 11 2 2 11" xfId="11901"/>
    <cellStyle name="常规 11 2 2 12" xfId="11902"/>
    <cellStyle name="常规 11 2 2 13" xfId="11903"/>
    <cellStyle name="常规 11 2 2 14" xfId="11904"/>
    <cellStyle name="常规 11 2 2 20" xfId="11905"/>
    <cellStyle name="常规 11 2 2 15" xfId="11906"/>
    <cellStyle name="常规 11 2 2 16" xfId="11907"/>
    <cellStyle name="常规 11 2 2 17" xfId="11908"/>
    <cellStyle name="常规 11 2 2 18" xfId="11909"/>
    <cellStyle name="常规 11 2 2 19" xfId="11910"/>
    <cellStyle name="常规 2 4 2 14" xfId="11911"/>
    <cellStyle name="常规 11 2 2 2 10" xfId="11912"/>
    <cellStyle name="常规 2 4 2 20" xfId="11913"/>
    <cellStyle name="常规 2 4 2 15" xfId="11914"/>
    <cellStyle name="常规 11 2 2 2 11" xfId="11915"/>
    <cellStyle name="常规 2 4 2 16" xfId="11916"/>
    <cellStyle name="常规 11 2 2 2 12" xfId="11917"/>
    <cellStyle name="链接单元格 2 15 10" xfId="11918"/>
    <cellStyle name="常规 2 4 2 17" xfId="11919"/>
    <cellStyle name="常规 11 2 2 2 13" xfId="11920"/>
    <cellStyle name="链接单元格 2 15 11" xfId="11921"/>
    <cellStyle name="常规 2 4 2 18" xfId="11922"/>
    <cellStyle name="常规 11 2 2 2 14" xfId="11923"/>
    <cellStyle name="常规 2 4 2 19" xfId="11924"/>
    <cellStyle name="常规 11 2 2 2 15" xfId="11925"/>
    <cellStyle name="常规 11 2 2 2 2" xfId="11926"/>
    <cellStyle name="常规 11 2 2 2 3" xfId="11927"/>
    <cellStyle name="常规 11 2 2 2 4" xfId="11928"/>
    <cellStyle name="常规 11 2 2 2 5" xfId="11929"/>
    <cellStyle name="常规 11 2 2 2 6" xfId="11930"/>
    <cellStyle name="常规 11 2 2 2 7" xfId="11931"/>
    <cellStyle name="常规 11 2 2 2 8" xfId="11932"/>
    <cellStyle name="常规 11 2 2 2 9" xfId="11933"/>
    <cellStyle name="汇总 3 2 16" xfId="11934"/>
    <cellStyle name="常规 11 2 2 4" xfId="11935"/>
    <cellStyle name="汇总 3 2 17" xfId="11936"/>
    <cellStyle name="常规 11 2 2 5" xfId="11937"/>
    <cellStyle name="汇总 3 2 19" xfId="11938"/>
    <cellStyle name="常规 11 2 2 7" xfId="11939"/>
    <cellStyle name="常规 11 2 2 8" xfId="11940"/>
    <cellStyle name="常规 11 2 2 9" xfId="11941"/>
    <cellStyle name="常规 11 2 3 4" xfId="11942"/>
    <cellStyle name="常规 11 2 3 5" xfId="11943"/>
    <cellStyle name="常规 11 2 3 7" xfId="11944"/>
    <cellStyle name="常规 11 2 3 8" xfId="11945"/>
    <cellStyle name="常规 11 2 3 9" xfId="11946"/>
    <cellStyle name="常规 11 2 8" xfId="11947"/>
    <cellStyle name="常规 11 2 9" xfId="11948"/>
    <cellStyle name="常规 6 12 11" xfId="11949"/>
    <cellStyle name="常规 11 3 10 10" xfId="11950"/>
    <cellStyle name="常规 6 12 12" xfId="11951"/>
    <cellStyle name="常规 11 3 10 11" xfId="11952"/>
    <cellStyle name="好 2 9" xfId="11953"/>
    <cellStyle name="常规 11 3 10 2" xfId="11954"/>
    <cellStyle name="常规 11 3 10 3" xfId="11955"/>
    <cellStyle name="常规 11 3 10 4" xfId="11956"/>
    <cellStyle name="常规 11 3 10 5" xfId="11957"/>
    <cellStyle name="常规 11 3 10 6" xfId="11958"/>
    <cellStyle name="常规 11 3 10 7" xfId="11959"/>
    <cellStyle name="常规 11 3 10 8" xfId="11960"/>
    <cellStyle name="常规 11 3 10 9" xfId="11961"/>
    <cellStyle name="常规 11 3 11" xfId="11962"/>
    <cellStyle name="常规 11 3 12" xfId="11963"/>
    <cellStyle name="常规 11 3 14" xfId="11964"/>
    <cellStyle name="常规 11 3 20" xfId="11965"/>
    <cellStyle name="常规 11 3 15" xfId="11966"/>
    <cellStyle name="常规 11 3 16" xfId="11967"/>
    <cellStyle name="常规 11 3 17" xfId="11968"/>
    <cellStyle name="常规 11 3 18" xfId="11969"/>
    <cellStyle name="常规 11 3 19" xfId="11970"/>
    <cellStyle name="常规 11 3 2" xfId="11971"/>
    <cellStyle name="常规 11 3 2 10" xfId="11972"/>
    <cellStyle name="常规 11 3 2 11" xfId="11973"/>
    <cellStyle name="常规 11 3 2 12" xfId="11974"/>
    <cellStyle name="常规 11 3 2 13" xfId="11975"/>
    <cellStyle name="常规 11 3 2 14" xfId="11976"/>
    <cellStyle name="常规 23" xfId="11977"/>
    <cellStyle name="常规 18" xfId="11978"/>
    <cellStyle name="常规 12 11 4" xfId="11979"/>
    <cellStyle name="常规 11 3 2 2" xfId="11980"/>
    <cellStyle name="常规 24" xfId="11981"/>
    <cellStyle name="常规 19" xfId="11982"/>
    <cellStyle name="常规 12 11 5" xfId="11983"/>
    <cellStyle name="常规 11 3 2 3" xfId="11984"/>
    <cellStyle name="常规 30" xfId="11985"/>
    <cellStyle name="常规 25" xfId="11986"/>
    <cellStyle name="常规 12 11 6" xfId="11987"/>
    <cellStyle name="常规 11 3 2 4" xfId="11988"/>
    <cellStyle name="常规 31" xfId="11989"/>
    <cellStyle name="常规 26" xfId="11990"/>
    <cellStyle name="常规 12 11 7" xfId="11991"/>
    <cellStyle name="常规 11 3 2 5" xfId="11992"/>
    <cellStyle name="常规 32" xfId="11993"/>
    <cellStyle name="常规 27" xfId="11994"/>
    <cellStyle name="常规 12 11 8" xfId="11995"/>
    <cellStyle name="常规 11 3 2 6" xfId="11996"/>
    <cellStyle name="常规 33" xfId="11997"/>
    <cellStyle name="常规 28" xfId="11998"/>
    <cellStyle name="常规 12 11 9" xfId="11999"/>
    <cellStyle name="常规 11 3 2 7" xfId="12000"/>
    <cellStyle name="常规 34" xfId="12001"/>
    <cellStyle name="常规 29" xfId="12002"/>
    <cellStyle name="常规 11 3 2 8" xfId="12003"/>
    <cellStyle name="常规 40" xfId="12004"/>
    <cellStyle name="常规 35" xfId="12005"/>
    <cellStyle name="常规 11 3 2 9" xfId="12006"/>
    <cellStyle name="常规 11 3 3" xfId="12007"/>
    <cellStyle name="常规 11 3 4" xfId="12008"/>
    <cellStyle name="常规 11 3 5" xfId="12009"/>
    <cellStyle name="常规 11 3 6" xfId="12010"/>
    <cellStyle name="常规 11 3 7" xfId="12011"/>
    <cellStyle name="常规 11 3 8" xfId="12012"/>
    <cellStyle name="常规 11 3 9" xfId="12013"/>
    <cellStyle name="常规 11 4" xfId="12014"/>
    <cellStyle name="常规 7 12 11" xfId="12015"/>
    <cellStyle name="常规 4 2 3 16" xfId="12016"/>
    <cellStyle name="常规 11 4 10 10" xfId="12017"/>
    <cellStyle name="常规 11 4 16" xfId="12018"/>
    <cellStyle name="常规 11 4 17" xfId="12019"/>
    <cellStyle name="常规 11 4 18" xfId="12020"/>
    <cellStyle name="常规 11 4 19" xfId="12021"/>
    <cellStyle name="常规 11 4 2" xfId="12022"/>
    <cellStyle name="常规 11 4 2 10" xfId="12023"/>
    <cellStyle name="常规 11 4 2 11" xfId="12024"/>
    <cellStyle name="常规 11 4 2 12" xfId="12025"/>
    <cellStyle name="常规 11 4 2 13" xfId="12026"/>
    <cellStyle name="常规 11 4 2 14" xfId="12027"/>
    <cellStyle name="常规 11 4 2 15" xfId="12028"/>
    <cellStyle name="常规 11 4 2 2" xfId="12029"/>
    <cellStyle name="常规 11 4 2 3" xfId="12030"/>
    <cellStyle name="常规 11 4 2 5" xfId="12031"/>
    <cellStyle name="常规 11 4 2 6" xfId="12032"/>
    <cellStyle name="常规 11 4 2 7" xfId="12033"/>
    <cellStyle name="常规 11 4 2 8" xfId="12034"/>
    <cellStyle name="常规 11 4 2 9" xfId="12035"/>
    <cellStyle name="常规 11 4 3" xfId="12036"/>
    <cellStyle name="千位分隔 14 2 10" xfId="12037"/>
    <cellStyle name="常规 11 4 4" xfId="12038"/>
    <cellStyle name="千位分隔 14 2 11" xfId="12039"/>
    <cellStyle name="常规 11 4 5" xfId="12040"/>
    <cellStyle name="千位分隔 14 2 12" xfId="12041"/>
    <cellStyle name="常规 11 4 6" xfId="12042"/>
    <cellStyle name="千位分隔 14 2 13" xfId="12043"/>
    <cellStyle name="常规 11 4 7" xfId="12044"/>
    <cellStyle name="千位分隔 14 2 14" xfId="12045"/>
    <cellStyle name="常规 11 4 8" xfId="12046"/>
    <cellStyle name="千位分隔 14 2 15" xfId="12047"/>
    <cellStyle name="常规 11 4 9" xfId="12048"/>
    <cellStyle name="常规 11 5" xfId="12049"/>
    <cellStyle name="常规 11 5 10" xfId="12050"/>
    <cellStyle name="常规 11 5 5" xfId="12051"/>
    <cellStyle name="常规 11 5 2 12" xfId="12052"/>
    <cellStyle name="常规 11 5 6" xfId="12053"/>
    <cellStyle name="常规 11 5 2 13" xfId="12054"/>
    <cellStyle name="常规 11 5 7" xfId="12055"/>
    <cellStyle name="常规 11 5 2 14" xfId="12056"/>
    <cellStyle name="常规 11 5 8" xfId="12057"/>
    <cellStyle name="常规 11 5 2 15" xfId="12058"/>
    <cellStyle name="常规 11 5 2 3" xfId="12059"/>
    <cellStyle name="常规 11 5 2 4" xfId="12060"/>
    <cellStyle name="常规 11 5 2 5" xfId="12061"/>
    <cellStyle name="常规 11 5 2 6" xfId="12062"/>
    <cellStyle name="常规 11 5 2 7" xfId="12063"/>
    <cellStyle name="常规 11 5 2 8" xfId="12064"/>
    <cellStyle name="常规 11 5 2 9" xfId="12065"/>
    <cellStyle name="常规 11 5 9" xfId="12066"/>
    <cellStyle name="常规 11 6" xfId="12067"/>
    <cellStyle name="常规 11 6 2" xfId="12068"/>
    <cellStyle name="常规 11 6 3" xfId="12069"/>
    <cellStyle name="常规 11 6 4" xfId="12070"/>
    <cellStyle name="常规 11 6 5" xfId="12071"/>
    <cellStyle name="常规 11 6 6" xfId="12072"/>
    <cellStyle name="常规 11 6 7" xfId="12073"/>
    <cellStyle name="常规 11 6 8" xfId="12074"/>
    <cellStyle name="常规 11 6 9" xfId="12075"/>
    <cellStyle name="常规 11 7" xfId="12076"/>
    <cellStyle name="常规 11 7 11" xfId="12077"/>
    <cellStyle name="常规 11 7 12" xfId="12078"/>
    <cellStyle name="常规 11 7 13" xfId="12079"/>
    <cellStyle name="常规 11 7 14" xfId="12080"/>
    <cellStyle name="常规 11 7 15" xfId="12081"/>
    <cellStyle name="适中 10" xfId="12082"/>
    <cellStyle name="常规 11 7 16" xfId="12083"/>
    <cellStyle name="常规 11 7 8" xfId="12084"/>
    <cellStyle name="常规 11 7 9" xfId="12085"/>
    <cellStyle name="常规 11 8" xfId="12086"/>
    <cellStyle name="常规 11 8 10" xfId="12087"/>
    <cellStyle name="常规 11 8 11" xfId="12088"/>
    <cellStyle name="常规 11 8 12" xfId="12089"/>
    <cellStyle name="常规 11 8 13" xfId="12090"/>
    <cellStyle name="计算 5 2" xfId="12091"/>
    <cellStyle name="常规 11 8 14" xfId="12092"/>
    <cellStyle name="计算 5 3" xfId="12093"/>
    <cellStyle name="常规 11 8 15" xfId="12094"/>
    <cellStyle name="常规 11 8 2" xfId="12095"/>
    <cellStyle name="常规 11 8 3" xfId="12096"/>
    <cellStyle name="常规 11 8 4" xfId="12097"/>
    <cellStyle name="常规 11 8 5" xfId="12098"/>
    <cellStyle name="常规 11 8 6" xfId="12099"/>
    <cellStyle name="常规 11 8 7" xfId="12100"/>
    <cellStyle name="常规 11 8 8" xfId="12101"/>
    <cellStyle name="常规 11 8 9" xfId="12102"/>
    <cellStyle name="常规 11 9" xfId="12103"/>
    <cellStyle name="常规 11 9 10" xfId="12104"/>
    <cellStyle name="常规 11 9 11" xfId="12105"/>
    <cellStyle name="常规 11 9 12" xfId="12106"/>
    <cellStyle name="常规 11 9 13" xfId="12107"/>
    <cellStyle name="常规 11 9 15" xfId="12108"/>
    <cellStyle name="常规 11 9 2" xfId="12109"/>
    <cellStyle name="常规 11 9 3" xfId="12110"/>
    <cellStyle name="常规 11 9 4" xfId="12111"/>
    <cellStyle name="常规 11 9 5" xfId="12112"/>
    <cellStyle name="常规 11 9 6" xfId="12113"/>
    <cellStyle name="常规 11 9 7" xfId="12114"/>
    <cellStyle name="常规 5 4 10 10" xfId="12115"/>
    <cellStyle name="常规 11 9 8" xfId="12116"/>
    <cellStyle name="常规 5 4 10 11" xfId="12117"/>
    <cellStyle name="常规 11 9 9" xfId="12118"/>
    <cellStyle name="常规 12 10 10" xfId="12119"/>
    <cellStyle name="常规 12 10 11" xfId="12120"/>
    <cellStyle name="常规 12 10 12" xfId="12121"/>
    <cellStyle name="常规 12 10 13" xfId="12122"/>
    <cellStyle name="常规 12 10 14" xfId="12123"/>
    <cellStyle name="常规 12 10 15" xfId="12124"/>
    <cellStyle name="常规 12 10 7" xfId="12125"/>
    <cellStyle name="常规 12 10 9" xfId="12126"/>
    <cellStyle name="常规 5 6" xfId="12127"/>
    <cellStyle name="常规 12 11 11" xfId="12128"/>
    <cellStyle name="常规 5 7" xfId="12129"/>
    <cellStyle name="常规 12 11 12" xfId="12130"/>
    <cellStyle name="常规 5 8" xfId="12131"/>
    <cellStyle name="常规 12 11 13" xfId="12132"/>
    <cellStyle name="常规 5 9" xfId="12133"/>
    <cellStyle name="常规 12 11 14" xfId="12134"/>
    <cellStyle name="常规 12 11 15" xfId="12135"/>
    <cellStyle name="常规 22" xfId="12136"/>
    <cellStyle name="常规 17" xfId="12137"/>
    <cellStyle name="常规 12 11 3" xfId="12138"/>
    <cellStyle name="常规 12 12 10" xfId="12139"/>
    <cellStyle name="常规 72" xfId="12140"/>
    <cellStyle name="常规 67" xfId="12141"/>
    <cellStyle name="常规 12 12 3" xfId="12142"/>
    <cellStyle name="常规 73" xfId="12143"/>
    <cellStyle name="常规 68" xfId="12144"/>
    <cellStyle name="常规 12 12 4" xfId="12145"/>
    <cellStyle name="常规 74" xfId="12146"/>
    <cellStyle name="常规 69" xfId="12147"/>
    <cellStyle name="常规 12 12 5" xfId="12148"/>
    <cellStyle name="常规 80" xfId="12149"/>
    <cellStyle name="常规 75" xfId="12150"/>
    <cellStyle name="常规 12 12 6" xfId="12151"/>
    <cellStyle name="常规 81" xfId="12152"/>
    <cellStyle name="常规 76" xfId="12153"/>
    <cellStyle name="常规 12 12 7" xfId="12154"/>
    <cellStyle name="常规 82" xfId="12155"/>
    <cellStyle name="常规 77" xfId="12156"/>
    <cellStyle name="常规 12 12 8" xfId="12157"/>
    <cellStyle name="常规 83" xfId="12158"/>
    <cellStyle name="常规 78" xfId="12159"/>
    <cellStyle name="常规 12 12 9" xfId="12160"/>
    <cellStyle name="常规 12 14" xfId="12161"/>
    <cellStyle name="常规 12 20" xfId="12162"/>
    <cellStyle name="常规 12 15" xfId="12163"/>
    <cellStyle name="常规 12 16" xfId="12164"/>
    <cellStyle name="常规 12 18" xfId="12165"/>
    <cellStyle name="常规 12 19" xfId="12166"/>
    <cellStyle name="常规 7 11 9" xfId="12167"/>
    <cellStyle name="常规 12 2 10" xfId="12168"/>
    <cellStyle name="常规 12 2 11" xfId="12169"/>
    <cellStyle name="常规 12 2 2" xfId="12170"/>
    <cellStyle name="常规 12 2 2 10" xfId="12171"/>
    <cellStyle name="常规 12 2 2 10 2" xfId="12172"/>
    <cellStyle name="常规 12 2 2 10 3" xfId="12173"/>
    <cellStyle name="常规 12 2 2 10 4" xfId="12174"/>
    <cellStyle name="常规 12 2 2 10 5" xfId="12175"/>
    <cellStyle name="常规 12 2 2 10 6" xfId="12176"/>
    <cellStyle name="常规 12 2 2 10 7" xfId="12177"/>
    <cellStyle name="常规 12 2 2 10 8" xfId="12178"/>
    <cellStyle name="常规 12 2 2 10 9" xfId="12179"/>
    <cellStyle name="常规 12 2 2 12" xfId="12180"/>
    <cellStyle name="常规 12 2 2 13" xfId="12181"/>
    <cellStyle name="常规 12 2 2 14" xfId="12182"/>
    <cellStyle name="常规 12 2 2 20" xfId="12183"/>
    <cellStyle name="常规 12 2 2 15" xfId="12184"/>
    <cellStyle name="常规 12 2 2 17" xfId="12185"/>
    <cellStyle name="常规 12 2 2 18" xfId="12186"/>
    <cellStyle name="常规 12 2 2 19" xfId="12187"/>
    <cellStyle name="常规 12 2 2 2" xfId="12188"/>
    <cellStyle name="常规 12 2 2 2 10" xfId="12189"/>
    <cellStyle name="常规 12 2 2 2 11" xfId="12190"/>
    <cellStyle name="常规 12 2 2 2 12" xfId="12191"/>
    <cellStyle name="常规 12 2 2 2 13" xfId="12192"/>
    <cellStyle name="常规 12 2 2 2 14" xfId="12193"/>
    <cellStyle name="常规 12 2 2 2 15" xfId="12194"/>
    <cellStyle name="常规 12 2 2 2 2" xfId="12195"/>
    <cellStyle name="常规 12 2 2 2 3" xfId="12196"/>
    <cellStyle name="常规 12 2 2 2 4" xfId="12197"/>
    <cellStyle name="常规 12 2 2 2 5" xfId="12198"/>
    <cellStyle name="常规 12 2 2 2 6" xfId="12199"/>
    <cellStyle name="常规 12 2 2 2 7" xfId="12200"/>
    <cellStyle name="常规 12 2 2 2 8" xfId="12201"/>
    <cellStyle name="常规 12 2 2 2 9" xfId="12202"/>
    <cellStyle name="常规 12 2 2 3" xfId="12203"/>
    <cellStyle name="常规 12 2 2 4" xfId="12204"/>
    <cellStyle name="常规 12 2 2 5" xfId="12205"/>
    <cellStyle name="常规 12 2 2 6" xfId="12206"/>
    <cellStyle name="千位分隔 2 2 16 10" xfId="12207"/>
    <cellStyle name="常规 12 2 2 7" xfId="12208"/>
    <cellStyle name="常规 12 2 2 9" xfId="12209"/>
    <cellStyle name="常规 12 2 3" xfId="12210"/>
    <cellStyle name="常规 2 3 2 19" xfId="12211"/>
    <cellStyle name="常规 12 2 3 10" xfId="12212"/>
    <cellStyle name="常规 12 2 3 11" xfId="12213"/>
    <cellStyle name="常规 12 2 3 12" xfId="12214"/>
    <cellStyle name="常规 12 2 3 2" xfId="12215"/>
    <cellStyle name="常规 12 2 3 3" xfId="12216"/>
    <cellStyle name="常规 12 2 3 4" xfId="12217"/>
    <cellStyle name="常规 12 2 3 5" xfId="12218"/>
    <cellStyle name="常规 12 2 3 6" xfId="12219"/>
    <cellStyle name="常规 12 2 3 7" xfId="12220"/>
    <cellStyle name="常规 12 2 3 9" xfId="12221"/>
    <cellStyle name="常规 12 2 4" xfId="12222"/>
    <cellStyle name="常规 12 2 5" xfId="12223"/>
    <cellStyle name="常规 12 2 6" xfId="12224"/>
    <cellStyle name="常规 14 2 2 10 2" xfId="12225"/>
    <cellStyle name="常规 12 2 7" xfId="12226"/>
    <cellStyle name="常规 14 2 2 10 3" xfId="12227"/>
    <cellStyle name="常规 12 2 8" xfId="12228"/>
    <cellStyle name="常规 14 2 2 10 4" xfId="12229"/>
    <cellStyle name="常规 12 2 9" xfId="12230"/>
    <cellStyle name="常规 12 3 10" xfId="12231"/>
    <cellStyle name="常规 12 3 10 10" xfId="12232"/>
    <cellStyle name="常规 12 3 10 11" xfId="12233"/>
    <cellStyle name="适中 3 21" xfId="12234"/>
    <cellStyle name="适中 3 16" xfId="12235"/>
    <cellStyle name="常规 12 3 10 2" xfId="12236"/>
    <cellStyle name="适中 3 22" xfId="12237"/>
    <cellStyle name="适中 3 17" xfId="12238"/>
    <cellStyle name="常规 12 3 10 3" xfId="12239"/>
    <cellStyle name="常规 12 3 11" xfId="12240"/>
    <cellStyle name="强调文字颜色 2 4 2" xfId="12241"/>
    <cellStyle name="常规 12 3 12" xfId="12242"/>
    <cellStyle name="强调文字颜色 2 4 3" xfId="12243"/>
    <cellStyle name="常规 12 3 13" xfId="12244"/>
    <cellStyle name="强调文字颜色 2 4 4" xfId="12245"/>
    <cellStyle name="常规 12 3 14" xfId="12246"/>
    <cellStyle name="强调文字颜色 2 4 5" xfId="12247"/>
    <cellStyle name="常规 12 3 20" xfId="12248"/>
    <cellStyle name="常规 12 3 15" xfId="12249"/>
    <cellStyle name="强调文字颜色 2 4 6" xfId="12250"/>
    <cellStyle name="常规 12 3 16" xfId="12251"/>
    <cellStyle name="强调文字颜色 2 4 7" xfId="12252"/>
    <cellStyle name="常规 12 3 17" xfId="12253"/>
    <cellStyle name="强调文字颜色 2 4 8" xfId="12254"/>
    <cellStyle name="常规 12 3 18" xfId="12255"/>
    <cellStyle name="强调文字颜色 2 4 9" xfId="12256"/>
    <cellStyle name="常规 12 3 19" xfId="12257"/>
    <cellStyle name="强调文字颜色 2 10" xfId="12258"/>
    <cellStyle name="常规 12 3 2" xfId="12259"/>
    <cellStyle name="常规 12 3 2 12" xfId="12260"/>
    <cellStyle name="常规 12 3 2 13" xfId="12261"/>
    <cellStyle name="常规 12 3 2 14" xfId="12262"/>
    <cellStyle name="常规 12 3 2 15" xfId="12263"/>
    <cellStyle name="常规 12 3 2 5" xfId="12264"/>
    <cellStyle name="常规 12 3 2 6" xfId="12265"/>
    <cellStyle name="常规 12 3 2 7" xfId="12266"/>
    <cellStyle name="常规 12 3 2 8" xfId="12267"/>
    <cellStyle name="常规 12 3 2 9" xfId="12268"/>
    <cellStyle name="强调文字颜色 2 11" xfId="12269"/>
    <cellStyle name="常规 12 3 3" xfId="12270"/>
    <cellStyle name="强调文字颜色 2 12" xfId="12271"/>
    <cellStyle name="常规 12 3 4" xfId="12272"/>
    <cellStyle name="强调文字颜色 2 13" xfId="12273"/>
    <cellStyle name="常规 12 3 5" xfId="12274"/>
    <cellStyle name="强调文字颜色 2 14" xfId="12275"/>
    <cellStyle name="常规 12 3 6" xfId="12276"/>
    <cellStyle name="强调文字颜色 2 15" xfId="12277"/>
    <cellStyle name="常规 12 3 7" xfId="12278"/>
    <cellStyle name="常规 12 3 8" xfId="12279"/>
    <cellStyle name="常规 12 3 9" xfId="12280"/>
    <cellStyle name="常规 12 4" xfId="12281"/>
    <cellStyle name="常规 84" xfId="12282"/>
    <cellStyle name="常规 79" xfId="12283"/>
    <cellStyle name="常规 12 4 10" xfId="12284"/>
    <cellStyle name="常规 9 2 3 16" xfId="12285"/>
    <cellStyle name="常规 12 4 10 10" xfId="12286"/>
    <cellStyle name="常规 12 4 10 11" xfId="12287"/>
    <cellStyle name="常规 12 4 10 2" xfId="12288"/>
    <cellStyle name="常规 12 4 10 3" xfId="12289"/>
    <cellStyle name="强调文字颜色 1 4 2" xfId="12290"/>
    <cellStyle name="常规 12 4 10 4" xfId="12291"/>
    <cellStyle name="强调文字颜色 1 4 3" xfId="12292"/>
    <cellStyle name="常规 12 4 10 5" xfId="12293"/>
    <cellStyle name="强调文字颜色 1 4 4" xfId="12294"/>
    <cellStyle name="常规 12 4 10 6" xfId="12295"/>
    <cellStyle name="强调文字颜色 1 4 5" xfId="12296"/>
    <cellStyle name="常规 12 4 10 7" xfId="12297"/>
    <cellStyle name="强调文字颜色 1 4 6" xfId="12298"/>
    <cellStyle name="常规 12 4 10 8" xfId="12299"/>
    <cellStyle name="强调文字颜色 1 4 7" xfId="12300"/>
    <cellStyle name="常规 12 4 10 9" xfId="12301"/>
    <cellStyle name="常规 90" xfId="12302"/>
    <cellStyle name="常规 85" xfId="12303"/>
    <cellStyle name="常规 12 4 11" xfId="12304"/>
    <cellStyle name="常规 91" xfId="12305"/>
    <cellStyle name="常规 86" xfId="12306"/>
    <cellStyle name="常规 12 4 12" xfId="12307"/>
    <cellStyle name="常规 87" xfId="12308"/>
    <cellStyle name="常规 12 4 13" xfId="12309"/>
    <cellStyle name="常规 88" xfId="12310"/>
    <cellStyle name="常规 12 4 14" xfId="12311"/>
    <cellStyle name="常规 89" xfId="12312"/>
    <cellStyle name="常规 12 4 20" xfId="12313"/>
    <cellStyle name="常规 12 4 15" xfId="12314"/>
    <cellStyle name="常规 12 4 16" xfId="12315"/>
    <cellStyle name="常规 12 4 17" xfId="12316"/>
    <cellStyle name="常规 12 4 18" xfId="12317"/>
    <cellStyle name="常规 12 4 19" xfId="12318"/>
    <cellStyle name="常规 12 4 2" xfId="12319"/>
    <cellStyle name="常规 12 4 2 10" xfId="12320"/>
    <cellStyle name="常规 12 4 2 12" xfId="12321"/>
    <cellStyle name="常规 12 4 2 13" xfId="12322"/>
    <cellStyle name="常规 12 4 2 14" xfId="12323"/>
    <cellStyle name="常规 12 4 2 2" xfId="12324"/>
    <cellStyle name="常规 12 4 2 3" xfId="12325"/>
    <cellStyle name="常规 12 4 2 4" xfId="12326"/>
    <cellStyle name="常规 12 4 2 5" xfId="12327"/>
    <cellStyle name="常规 12 4 2 6" xfId="12328"/>
    <cellStyle name="常规 12 4 2 7" xfId="12329"/>
    <cellStyle name="常规 12 4 2 8" xfId="12330"/>
    <cellStyle name="常规 12 4 2 9" xfId="12331"/>
    <cellStyle name="常规 12 4 3" xfId="12332"/>
    <cellStyle name="常规 12 4 4" xfId="12333"/>
    <cellStyle name="常规 12 4 5" xfId="12334"/>
    <cellStyle name="常规 12 4 6" xfId="12335"/>
    <cellStyle name="常规 12 4 7" xfId="12336"/>
    <cellStyle name="常规 12 4 8" xfId="12337"/>
    <cellStyle name="常规 12 4 9" xfId="12338"/>
    <cellStyle name="常规 12 5" xfId="12339"/>
    <cellStyle name="常规 12 5 2" xfId="12340"/>
    <cellStyle name="常规 12 5 2 12" xfId="12341"/>
    <cellStyle name="常规 12 5 2 13" xfId="12342"/>
    <cellStyle name="常规 12 5 2 14" xfId="12343"/>
    <cellStyle name="常规 12 5 2 15" xfId="12344"/>
    <cellStyle name="常规 12 5 2 5" xfId="12345"/>
    <cellStyle name="常规 12 5 2 6" xfId="12346"/>
    <cellStyle name="常规 12 5 2 7" xfId="12347"/>
    <cellStyle name="常规 12 5 2 8" xfId="12348"/>
    <cellStyle name="输出 2 15 2" xfId="12349"/>
    <cellStyle name="常规 12 5 2 9" xfId="12350"/>
    <cellStyle name="常规 12 5 3" xfId="12351"/>
    <cellStyle name="常规 12 5 4" xfId="12352"/>
    <cellStyle name="常规 12 5 5" xfId="12353"/>
    <cellStyle name="常规 12 5 6" xfId="12354"/>
    <cellStyle name="常规 12 5 7" xfId="12355"/>
    <cellStyle name="常规 12 5 8" xfId="12356"/>
    <cellStyle name="常规 12 5 9" xfId="12357"/>
    <cellStyle name="常规 12 6" xfId="12358"/>
    <cellStyle name="常规 12 6 2" xfId="12359"/>
    <cellStyle name="常规 12 6 3" xfId="12360"/>
    <cellStyle name="常规 12 6 4" xfId="12361"/>
    <cellStyle name="常规 12 6 5" xfId="12362"/>
    <cellStyle name="常规 12 6 6" xfId="12363"/>
    <cellStyle name="常规 12 6 7" xfId="12364"/>
    <cellStyle name="常规 12 6 8" xfId="12365"/>
    <cellStyle name="常规 12 6 9" xfId="12366"/>
    <cellStyle name="常规 12 7" xfId="12367"/>
    <cellStyle name="常规 12 7 10" xfId="12368"/>
    <cellStyle name="常规 12 7 11" xfId="12369"/>
    <cellStyle name="常规 12 7 12" xfId="12370"/>
    <cellStyle name="常规 12 7 13" xfId="12371"/>
    <cellStyle name="常规 12 7 14" xfId="12372"/>
    <cellStyle name="常规 12 7 15" xfId="12373"/>
    <cellStyle name="常规 12 7 16" xfId="12374"/>
    <cellStyle name="常规 12 7 2" xfId="12375"/>
    <cellStyle name="常规 12 7 3" xfId="12376"/>
    <cellStyle name="常规 12 7 4" xfId="12377"/>
    <cellStyle name="常规 12 7 5" xfId="12378"/>
    <cellStyle name="常规 12 7 6" xfId="12379"/>
    <cellStyle name="常规 12 7 7" xfId="12380"/>
    <cellStyle name="常规 12 7 8" xfId="12381"/>
    <cellStyle name="常规 12 7 9" xfId="12382"/>
    <cellStyle name="常规 12 8" xfId="12383"/>
    <cellStyle name="常规 12 8 10" xfId="12384"/>
    <cellStyle name="常规 12 8 11" xfId="12385"/>
    <cellStyle name="强调文字颜色 3 4 2" xfId="12386"/>
    <cellStyle name="常规 12 8 12" xfId="12387"/>
    <cellStyle name="强调文字颜色 3 4 3" xfId="12388"/>
    <cellStyle name="常规 12 8 13" xfId="12389"/>
    <cellStyle name="强调文字颜色 3 4 4" xfId="12390"/>
    <cellStyle name="常规 12 8 14" xfId="12391"/>
    <cellStyle name="强调文字颜色 3 4 5" xfId="12392"/>
    <cellStyle name="常规 12 8 15" xfId="12393"/>
    <cellStyle name="强调文字颜色 3 13" xfId="12394"/>
    <cellStyle name="常规 12 8 5" xfId="12395"/>
    <cellStyle name="强调文字颜色 3 14" xfId="12396"/>
    <cellStyle name="常规 12 8 6" xfId="12397"/>
    <cellStyle name="强调文字颜色 3 15" xfId="12398"/>
    <cellStyle name="常规 12 8 7" xfId="12399"/>
    <cellStyle name="常规 12 8 8" xfId="12400"/>
    <cellStyle name="常规 12 8 9" xfId="12401"/>
    <cellStyle name="常规 12 9" xfId="12402"/>
    <cellStyle name="常规 12 9 10" xfId="12403"/>
    <cellStyle name="常规 12 9 11" xfId="12404"/>
    <cellStyle name="常规 12 9 12" xfId="12405"/>
    <cellStyle name="常规 12 9 2" xfId="12406"/>
    <cellStyle name="常规 12 9 3" xfId="12407"/>
    <cellStyle name="常规 12 9 4" xfId="12408"/>
    <cellStyle name="常规 12 9 5" xfId="12409"/>
    <cellStyle name="常规 12 9 6" xfId="12410"/>
    <cellStyle name="常规 12 9 7" xfId="12411"/>
    <cellStyle name="常规 12 9 8" xfId="12412"/>
    <cellStyle name="常规 12 9 9" xfId="12413"/>
    <cellStyle name="常规 13" xfId="12414"/>
    <cellStyle name="常规 13 10" xfId="12415"/>
    <cellStyle name="常规 8 12" xfId="12416"/>
    <cellStyle name="常规 13 10 11" xfId="12417"/>
    <cellStyle name="常规 8 14" xfId="12418"/>
    <cellStyle name="常规 13 10 13" xfId="12419"/>
    <cellStyle name="常规 8 20" xfId="12420"/>
    <cellStyle name="常规 8 15" xfId="12421"/>
    <cellStyle name="常规 13 10 14" xfId="12422"/>
    <cellStyle name="常规 8 16" xfId="12423"/>
    <cellStyle name="常规 13 10 15" xfId="12424"/>
    <cellStyle name="常规 13 10 2" xfId="12425"/>
    <cellStyle name="常规 13 10 3" xfId="12426"/>
    <cellStyle name="常规 13 10 4" xfId="12427"/>
    <cellStyle name="常规 13 10 5" xfId="12428"/>
    <cellStyle name="常规 13 10 6" xfId="12429"/>
    <cellStyle name="常规 13 10 7" xfId="12430"/>
    <cellStyle name="常规 13 10 8" xfId="12431"/>
    <cellStyle name="常规 13 10 9" xfId="12432"/>
    <cellStyle name="常规 13 11" xfId="12433"/>
    <cellStyle name="常规 9 12" xfId="12434"/>
    <cellStyle name="常规 13 11 11" xfId="12435"/>
    <cellStyle name="常规 9 13" xfId="12436"/>
    <cellStyle name="常规 13 11 12" xfId="12437"/>
    <cellStyle name="常规 9 14" xfId="12438"/>
    <cellStyle name="常规 13 11 13" xfId="12439"/>
    <cellStyle name="常规 13 11 2" xfId="12440"/>
    <cellStyle name="常规 13 11 3" xfId="12441"/>
    <cellStyle name="常规 13 11 4" xfId="12442"/>
    <cellStyle name="常规 13 11 5" xfId="12443"/>
    <cellStyle name="常规 13 11 6" xfId="12444"/>
    <cellStyle name="常规 13 11 7" xfId="12445"/>
    <cellStyle name="常规 13 11 8" xfId="12446"/>
    <cellStyle name="常规 13 11 9" xfId="12447"/>
    <cellStyle name="常规 13 12" xfId="12448"/>
    <cellStyle name="常规 13 12 10" xfId="12449"/>
    <cellStyle name="常规 8 3 10 5" xfId="12450"/>
    <cellStyle name="常规 13 12 2" xfId="12451"/>
    <cellStyle name="常规 8 3 10 6" xfId="12452"/>
    <cellStyle name="常规 13 12 3" xfId="12453"/>
    <cellStyle name="常规 8 3 10 7" xfId="12454"/>
    <cellStyle name="常规 13 12 4" xfId="12455"/>
    <cellStyle name="常规 8 3 10 8" xfId="12456"/>
    <cellStyle name="常规 13 12 5" xfId="12457"/>
    <cellStyle name="常规 8 3 10 9" xfId="12458"/>
    <cellStyle name="常规 13 12 6" xfId="12459"/>
    <cellStyle name="常规 13 12 7" xfId="12460"/>
    <cellStyle name="常规 13 12 8" xfId="12461"/>
    <cellStyle name="常规 13 12 9" xfId="12462"/>
    <cellStyle name="常规 13 13" xfId="12463"/>
    <cellStyle name="常规 13 14" xfId="12464"/>
    <cellStyle name="常规 13 20" xfId="12465"/>
    <cellStyle name="常规 13 15" xfId="12466"/>
    <cellStyle name="常规 13 16" xfId="12467"/>
    <cellStyle name="常规 13 17" xfId="12468"/>
    <cellStyle name="常规 13 18" xfId="12469"/>
    <cellStyle name="常规 13 19" xfId="12470"/>
    <cellStyle name="常规 13 2" xfId="12471"/>
    <cellStyle name="常规 8 11 9" xfId="12472"/>
    <cellStyle name="常规 13 2 10" xfId="12473"/>
    <cellStyle name="常规 13 2 11" xfId="12474"/>
    <cellStyle name="常规 13 2 2" xfId="12475"/>
    <cellStyle name="输出 3 2 2 11" xfId="12476"/>
    <cellStyle name="常规 13 2 2 10 10" xfId="12477"/>
    <cellStyle name="输出 3 2 2 12" xfId="12478"/>
    <cellStyle name="常规 13 2 2 10 11" xfId="12479"/>
    <cellStyle name="常规 13 2 2 10 2" xfId="12480"/>
    <cellStyle name="常规 13 2 2 10 3" xfId="12481"/>
    <cellStyle name="常规 13 2 2 10 4" xfId="12482"/>
    <cellStyle name="常规 13 2 2 10 5" xfId="12483"/>
    <cellStyle name="常规 13 2 2 10 6" xfId="12484"/>
    <cellStyle name="常规 13 2 2 10 8" xfId="12485"/>
    <cellStyle name="常规 13 2 2 10 9" xfId="12486"/>
    <cellStyle name="注释 2 2 9" xfId="12487"/>
    <cellStyle name="常规 13 2 2 12" xfId="12488"/>
    <cellStyle name="常规 13 2 2 13" xfId="12489"/>
    <cellStyle name="常规 13 2 2 14" xfId="12490"/>
    <cellStyle name="常规 13 2 2 20" xfId="12491"/>
    <cellStyle name="常规 13 2 2 15" xfId="12492"/>
    <cellStyle name="常规 13 2 2 16" xfId="12493"/>
    <cellStyle name="常规 13 2 2 17" xfId="12494"/>
    <cellStyle name="常规 13 2 2 18" xfId="12495"/>
    <cellStyle name="常规 13 2 2 19" xfId="12496"/>
    <cellStyle name="常规 13 2 2 2" xfId="12497"/>
    <cellStyle name="常规 13 2 2 2 10" xfId="12498"/>
    <cellStyle name="计算 3 11" xfId="12499"/>
    <cellStyle name="常规 13 2 2 2 12" xfId="12500"/>
    <cellStyle name="计算 3 12" xfId="12501"/>
    <cellStyle name="常规 13 2 2 2 13" xfId="12502"/>
    <cellStyle name="计算 3 13" xfId="12503"/>
    <cellStyle name="常规 13 2 2 2 14" xfId="12504"/>
    <cellStyle name="计算 3 14" xfId="12505"/>
    <cellStyle name="常规 13 2 2 2 15" xfId="12506"/>
    <cellStyle name="常规 8 4 4" xfId="12507"/>
    <cellStyle name="常规 13 2 2 2 2" xfId="12508"/>
    <cellStyle name="常规 8 4 5" xfId="12509"/>
    <cellStyle name="常规 13 2 2 2 3" xfId="12510"/>
    <cellStyle name="常规 8 4 6" xfId="12511"/>
    <cellStyle name="常规 13 2 2 2 4" xfId="12512"/>
    <cellStyle name="常规 8 4 7" xfId="12513"/>
    <cellStyle name="常规 13 2 2 2 5" xfId="12514"/>
    <cellStyle name="常规 8 4 8" xfId="12515"/>
    <cellStyle name="常规 13 2 2 2 6" xfId="12516"/>
    <cellStyle name="常规 8 4 9" xfId="12517"/>
    <cellStyle name="常规 13 2 2 2 7" xfId="12518"/>
    <cellStyle name="常规 13 2 2 2 8" xfId="12519"/>
    <cellStyle name="常规 13 2 2 2 9" xfId="12520"/>
    <cellStyle name="常规 13 2 2 3" xfId="12521"/>
    <cellStyle name="常规 13 2 2 4" xfId="12522"/>
    <cellStyle name="常规 13 2 2 6" xfId="12523"/>
    <cellStyle name="常规 13 2 2 7" xfId="12524"/>
    <cellStyle name="常规 3 3 2 24" xfId="12525"/>
    <cellStyle name="常规 3 3 2 19" xfId="12526"/>
    <cellStyle name="常规 13 2 3 10" xfId="12527"/>
    <cellStyle name="常规 3 3 2 26" xfId="12528"/>
    <cellStyle name="常规 13 2 3 12" xfId="12529"/>
    <cellStyle name="好 2 2 21 11" xfId="12530"/>
    <cellStyle name="常规 13 2 3 14" xfId="12531"/>
    <cellStyle name="常规 13 2 3 15" xfId="12532"/>
    <cellStyle name="常规 13 2 3 2" xfId="12533"/>
    <cellStyle name="常规 13 2 3 3" xfId="12534"/>
    <cellStyle name="常规 13 2 3 4" xfId="12535"/>
    <cellStyle name="常规 13 2 3 5" xfId="12536"/>
    <cellStyle name="常规 13 2 3 6" xfId="12537"/>
    <cellStyle name="常规 13 2 3 7" xfId="12538"/>
    <cellStyle name="常规 13 2 3 9" xfId="12539"/>
    <cellStyle name="常规 13 2 4" xfId="12540"/>
    <cellStyle name="常规 13 2 5" xfId="12541"/>
    <cellStyle name="常规 13 2 7" xfId="12542"/>
    <cellStyle name="常规 13 2 8" xfId="12543"/>
    <cellStyle name="常规 13 2 9" xfId="12544"/>
    <cellStyle name="常规 13 3 10" xfId="12545"/>
    <cellStyle name="常规 13 3 10 10" xfId="12546"/>
    <cellStyle name="常规 13 3 10 11" xfId="12547"/>
    <cellStyle name="强调文字颜色 6 3 2 2 8" xfId="12548"/>
    <cellStyle name="常规 13 3 10 2" xfId="12549"/>
    <cellStyle name="强调文字颜色 6 3 2 2 9" xfId="12550"/>
    <cellStyle name="常规 13 3 10 3" xfId="12551"/>
    <cellStyle name="常规 13 3 11" xfId="12552"/>
    <cellStyle name="常规 13 3 12" xfId="12553"/>
    <cellStyle name="常规 13 3 13" xfId="12554"/>
    <cellStyle name="常规 13 3 14" xfId="12555"/>
    <cellStyle name="常规 13 3 20" xfId="12556"/>
    <cellStyle name="常规 13 3 15" xfId="12557"/>
    <cellStyle name="常规 13 3 16" xfId="12558"/>
    <cellStyle name="常规 13 3 17" xfId="12559"/>
    <cellStyle name="常规 13 3 2 11" xfId="12560"/>
    <cellStyle name="常规 13 3 2 12" xfId="12561"/>
    <cellStyle name="常规 13 3 2 13" xfId="12562"/>
    <cellStyle name="常规 13 3 2 14" xfId="12563"/>
    <cellStyle name="常规 13 3 2 15" xfId="12564"/>
    <cellStyle name="常规 22 6" xfId="12565"/>
    <cellStyle name="常规 17 6" xfId="12566"/>
    <cellStyle name="常规 13 3 2 5" xfId="12567"/>
    <cellStyle name="常规 22 7" xfId="12568"/>
    <cellStyle name="常规 17 7" xfId="12569"/>
    <cellStyle name="常规 13 3 2 6" xfId="12570"/>
    <cellStyle name="常规 22 8" xfId="12571"/>
    <cellStyle name="常规 17 8" xfId="12572"/>
    <cellStyle name="常规 13 3 2 7" xfId="12573"/>
    <cellStyle name="常规 5 10" xfId="12574"/>
    <cellStyle name="常规 13 3 2 9" xfId="12575"/>
    <cellStyle name="常规 13 3 4" xfId="12576"/>
    <cellStyle name="常规 13 3 5" xfId="12577"/>
    <cellStyle name="常规 13 3 7" xfId="12578"/>
    <cellStyle name="常规 13 3 8" xfId="12579"/>
    <cellStyle name="常规 13 3 9" xfId="12580"/>
    <cellStyle name="常规 13 4" xfId="12581"/>
    <cellStyle name="常规 13 4 10" xfId="12582"/>
    <cellStyle name="常规 13 4 10 10" xfId="12583"/>
    <cellStyle name="常规 13 4 10 11" xfId="12584"/>
    <cellStyle name="常规 13 4 10 4" xfId="12585"/>
    <cellStyle name="常规 13 4 10 5" xfId="12586"/>
    <cellStyle name="常规 13 4 10 6" xfId="12587"/>
    <cellStyle name="常规 13 4 10 7" xfId="12588"/>
    <cellStyle name="常规 13 4 10 8" xfId="12589"/>
    <cellStyle name="常规 13 4 10 9" xfId="12590"/>
    <cellStyle name="常规 13 4 11" xfId="12591"/>
    <cellStyle name="常规 13 4 12" xfId="12592"/>
    <cellStyle name="常规 13 4 13" xfId="12593"/>
    <cellStyle name="常规 13 4 14" xfId="12594"/>
    <cellStyle name="常规 13 4 20" xfId="12595"/>
    <cellStyle name="常规 13 4 15" xfId="12596"/>
    <cellStyle name="常规 13 4 16" xfId="12597"/>
    <cellStyle name="常规 13 4 17" xfId="12598"/>
    <cellStyle name="常规 13 4 19" xfId="12599"/>
    <cellStyle name="常规 13 4 2" xfId="12600"/>
    <cellStyle name="常规 13 4 2 11" xfId="12601"/>
    <cellStyle name="常规 13 4 2 12" xfId="12602"/>
    <cellStyle name="常规 13 4 2 13" xfId="12603"/>
    <cellStyle name="常规 13 4 2 14" xfId="12604"/>
    <cellStyle name="常规 13 4 2 15" xfId="12605"/>
    <cellStyle name="常规 13 4 2 2" xfId="12606"/>
    <cellStyle name="常规 13 4 2 4" xfId="12607"/>
    <cellStyle name="常规 13 4 2 5" xfId="12608"/>
    <cellStyle name="常规 13 4 2 6" xfId="12609"/>
    <cellStyle name="常规 13 4 2 7" xfId="12610"/>
    <cellStyle name="常规 13 4 2 8" xfId="12611"/>
    <cellStyle name="常规 13 4 2 9" xfId="12612"/>
    <cellStyle name="常规 13 4 4" xfId="12613"/>
    <cellStyle name="常规 13 4 5" xfId="12614"/>
    <cellStyle name="常规 13 4 7" xfId="12615"/>
    <cellStyle name="常规 13 4 8" xfId="12616"/>
    <cellStyle name="常规 13 4 9" xfId="12617"/>
    <cellStyle name="常规 13 5" xfId="12618"/>
    <cellStyle name="常规 13 5 2" xfId="12619"/>
    <cellStyle name="常规 13 5 2 10" xfId="12620"/>
    <cellStyle name="常规 13 5 2 11" xfId="12621"/>
    <cellStyle name="常规 13 5 2 12" xfId="12622"/>
    <cellStyle name="常规 13 5 2 13" xfId="12623"/>
    <cellStyle name="常规 13 5 2 14" xfId="12624"/>
    <cellStyle name="常规 13 5 2 15" xfId="12625"/>
    <cellStyle name="好 4 21" xfId="12626"/>
    <cellStyle name="好 4 16" xfId="12627"/>
    <cellStyle name="常规 13 5 2 5" xfId="12628"/>
    <cellStyle name="好 4 22" xfId="12629"/>
    <cellStyle name="好 4 17" xfId="12630"/>
    <cellStyle name="常规 13 5 2 6" xfId="12631"/>
    <cellStyle name="好 4 23" xfId="12632"/>
    <cellStyle name="好 4 18" xfId="12633"/>
    <cellStyle name="常规 13 5 2 7" xfId="12634"/>
    <cellStyle name="好 4 24" xfId="12635"/>
    <cellStyle name="好 4 19" xfId="12636"/>
    <cellStyle name="常规 13 5 2 8" xfId="12637"/>
    <cellStyle name="好 4 25" xfId="12638"/>
    <cellStyle name="常规 13 5 2 9" xfId="12639"/>
    <cellStyle name="常规 13 5 4" xfId="12640"/>
    <cellStyle name="常规 13 5 5" xfId="12641"/>
    <cellStyle name="常规 13 5 7" xfId="12642"/>
    <cellStyle name="常规 13 5 8" xfId="12643"/>
    <cellStyle name="常规 13 5 9" xfId="12644"/>
    <cellStyle name="常规 13 6" xfId="12645"/>
    <cellStyle name="常规 13 6 2" xfId="12646"/>
    <cellStyle name="常规 13 6 3" xfId="12647"/>
    <cellStyle name="常规 13 6 4" xfId="12648"/>
    <cellStyle name="常规 13 6 5" xfId="12649"/>
    <cellStyle name="常规 13 6 7" xfId="12650"/>
    <cellStyle name="常规 13 6 8" xfId="12651"/>
    <cellStyle name="常规 13 6 9" xfId="12652"/>
    <cellStyle name="常规 13 7" xfId="12653"/>
    <cellStyle name="常规 13 7 11" xfId="12654"/>
    <cellStyle name="常规 13 7 12" xfId="12655"/>
    <cellStyle name="常规 13 7 13" xfId="12656"/>
    <cellStyle name="常规 13 7 14" xfId="12657"/>
    <cellStyle name="常规 13 7 15" xfId="12658"/>
    <cellStyle name="常规 13 7 16" xfId="12659"/>
    <cellStyle name="强调文字颜色 2 2 2 21" xfId="12660"/>
    <cellStyle name="强调文字颜色 2 2 2 16" xfId="12661"/>
    <cellStyle name="常规 13 7 7" xfId="12662"/>
    <cellStyle name="强调文字颜色 2 2 2 22" xfId="12663"/>
    <cellStyle name="强调文字颜色 2 2 2 17" xfId="12664"/>
    <cellStyle name="常规 13 7 8" xfId="12665"/>
    <cellStyle name="强调文字颜色 2 2 2 23" xfId="12666"/>
    <cellStyle name="强调文字颜色 2 2 2 18" xfId="12667"/>
    <cellStyle name="常规 13 7 9" xfId="12668"/>
    <cellStyle name="常规 13 8" xfId="12669"/>
    <cellStyle name="常规 13 8 10" xfId="12670"/>
    <cellStyle name="常规 13 8 11" xfId="12671"/>
    <cellStyle name="常规 13 8 12" xfId="12672"/>
    <cellStyle name="常规 13 8 13" xfId="12673"/>
    <cellStyle name="常规 13 8 14" xfId="12674"/>
    <cellStyle name="常规 13 8 15" xfId="12675"/>
    <cellStyle name="常规 13 8 2" xfId="12676"/>
    <cellStyle name="常规 13 8 3" xfId="12677"/>
    <cellStyle name="常规 13 8 4" xfId="12678"/>
    <cellStyle name="常规 13 8 5" xfId="12679"/>
    <cellStyle name="常规 13 8 7" xfId="12680"/>
    <cellStyle name="常规 13 8 8" xfId="12681"/>
    <cellStyle name="常规 13 8 9" xfId="12682"/>
    <cellStyle name="常规 13 9" xfId="12683"/>
    <cellStyle name="常规 13 9 10" xfId="12684"/>
    <cellStyle name="常规 13 9 11" xfId="12685"/>
    <cellStyle name="常规 13 9 12" xfId="12686"/>
    <cellStyle name="常规 13 9 13" xfId="12687"/>
    <cellStyle name="常规 13 9 14" xfId="12688"/>
    <cellStyle name="常规 13 9 15" xfId="12689"/>
    <cellStyle name="常规 13 9 2" xfId="12690"/>
    <cellStyle name="常规 13 9 3" xfId="12691"/>
    <cellStyle name="常规 13 9 4" xfId="12692"/>
    <cellStyle name="常规 13 9 5" xfId="12693"/>
    <cellStyle name="常规 13 9 7" xfId="12694"/>
    <cellStyle name="常规 13 9 8" xfId="12695"/>
    <cellStyle name="常规 13 9 9" xfId="12696"/>
    <cellStyle name="常规 14" xfId="12697"/>
    <cellStyle name="注释 3 9" xfId="12698"/>
    <cellStyle name="样式 1 3 2 11" xfId="12699"/>
    <cellStyle name="常规 14 10" xfId="12700"/>
    <cellStyle name="常规 14 10 10" xfId="12701"/>
    <cellStyle name="常规 14 10 11" xfId="12702"/>
    <cellStyle name="常规 14 10 12" xfId="12703"/>
    <cellStyle name="常规 14 10 13" xfId="12704"/>
    <cellStyle name="常规 14 10 14" xfId="12705"/>
    <cellStyle name="常规 14 10 15" xfId="12706"/>
    <cellStyle name="货币 2 3 7" xfId="12707"/>
    <cellStyle name="常规 14 10 2" xfId="12708"/>
    <cellStyle name="货币 2 3 9" xfId="12709"/>
    <cellStyle name="常规 14 10 4" xfId="12710"/>
    <cellStyle name="常规 14 10 5" xfId="12711"/>
    <cellStyle name="常规 14 10 6" xfId="12712"/>
    <cellStyle name="常规 14 10 7" xfId="12713"/>
    <cellStyle name="常规 14 10 8" xfId="12714"/>
    <cellStyle name="常规 14 10 9" xfId="12715"/>
    <cellStyle name="常规 14 11" xfId="12716"/>
    <cellStyle name="常规 14 11 10" xfId="12717"/>
    <cellStyle name="常规 14 11 11" xfId="12718"/>
    <cellStyle name="常规 14 11 12" xfId="12719"/>
    <cellStyle name="常规 14 11 13" xfId="12720"/>
    <cellStyle name="常规 14 11 14" xfId="12721"/>
    <cellStyle name="常规 14 11 15" xfId="12722"/>
    <cellStyle name="常规 14 11 2" xfId="12723"/>
    <cellStyle name="常规 14 11 4" xfId="12724"/>
    <cellStyle name="常规 14 11 5" xfId="12725"/>
    <cellStyle name="常规 14 11 6" xfId="12726"/>
    <cellStyle name="常规 14 11 7" xfId="12727"/>
    <cellStyle name="常规 14 11 8" xfId="12728"/>
    <cellStyle name="常规 14 12 10" xfId="12729"/>
    <cellStyle name="常规 14 12 11" xfId="12730"/>
    <cellStyle name="常规 14 12 12" xfId="12731"/>
    <cellStyle name="常规 14 12 13" xfId="12732"/>
    <cellStyle name="常规 14 12 14" xfId="12733"/>
    <cellStyle name="常规 14 12 15" xfId="12734"/>
    <cellStyle name="常规 8 4 10 5" xfId="12735"/>
    <cellStyle name="常规 14 12 2" xfId="12736"/>
    <cellStyle name="常规 8 4 10 7" xfId="12737"/>
    <cellStyle name="常规 14 12 4" xfId="12738"/>
    <cellStyle name="常规 8 4 10 8" xfId="12739"/>
    <cellStyle name="常规 14 12 5" xfId="12740"/>
    <cellStyle name="常规 8 4 10 9" xfId="12741"/>
    <cellStyle name="常规 14 12 6" xfId="12742"/>
    <cellStyle name="常规 14 12 7" xfId="12743"/>
    <cellStyle name="常规 14 12 8" xfId="12744"/>
    <cellStyle name="常规 14 13" xfId="12745"/>
    <cellStyle name="常规 14 14" xfId="12746"/>
    <cellStyle name="常规 14 20" xfId="12747"/>
    <cellStyle name="常规 14 15" xfId="12748"/>
    <cellStyle name="常规 14 16" xfId="12749"/>
    <cellStyle name="常规 14 17" xfId="12750"/>
    <cellStyle name="常规 14 18" xfId="12751"/>
    <cellStyle name="常规 14 19" xfId="12752"/>
    <cellStyle name="常规 14 2 11" xfId="12753"/>
    <cellStyle name="常规 14 2 2 10" xfId="12754"/>
    <cellStyle name="常规 4 2 10" xfId="12755"/>
    <cellStyle name="常规 14 2 2 10 5" xfId="12756"/>
    <cellStyle name="常规 4 2 11" xfId="12757"/>
    <cellStyle name="常规 14 2 2 10 6" xfId="12758"/>
    <cellStyle name="常规 4 2 13" xfId="12759"/>
    <cellStyle name="常规 14 2 2 10 8" xfId="12760"/>
    <cellStyle name="常规 4 2 14" xfId="12761"/>
    <cellStyle name="常规 14 2 2 10 9" xfId="12762"/>
    <cellStyle name="常规 14 2 2 12" xfId="12763"/>
    <cellStyle name="常规 14 2 2 13" xfId="12764"/>
    <cellStyle name="常规 14 2 2 14" xfId="12765"/>
    <cellStyle name="常规 14 2 2 20" xfId="12766"/>
    <cellStyle name="常规 14 2 2 15" xfId="12767"/>
    <cellStyle name="常规 14 2 2 16" xfId="12768"/>
    <cellStyle name="常规 14 2 2 17" xfId="12769"/>
    <cellStyle name="常规 14 2 2 18" xfId="12770"/>
    <cellStyle name="常规 14 2 2 19" xfId="12771"/>
    <cellStyle name="常规 14 2 2 2 11" xfId="12772"/>
    <cellStyle name="常规 14 2 2 2 12" xfId="12773"/>
    <cellStyle name="常规 14 2 2 2 13" xfId="12774"/>
    <cellStyle name="常规 14 2 2 2 14" xfId="12775"/>
    <cellStyle name="常规 14 2 2 2 15" xfId="12776"/>
    <cellStyle name="常规 14 2 2 2 6" xfId="12777"/>
    <cellStyle name="常规 14 2 2 2 7" xfId="12778"/>
    <cellStyle name="常规 14 2 2 2 8" xfId="12779"/>
    <cellStyle name="常规 14 2 2 2 9" xfId="12780"/>
    <cellStyle name="计算 2 2 2 15" xfId="12781"/>
    <cellStyle name="常规 14 2 2 3" xfId="12782"/>
    <cellStyle name="常规 14 2 2 4" xfId="12783"/>
    <cellStyle name="常规 14 2 2 5" xfId="12784"/>
    <cellStyle name="常规 14 2 2 6" xfId="12785"/>
    <cellStyle name="常规 14 2 2 7" xfId="12786"/>
    <cellStyle name="常规 14 2 2 8" xfId="12787"/>
    <cellStyle name="常规 14 2 2 9" xfId="12788"/>
    <cellStyle name="常规 14 2 3 10" xfId="12789"/>
    <cellStyle name="常规 14 2 3 12" xfId="12790"/>
    <cellStyle name="强调文字颜色 3 3 15 10" xfId="12791"/>
    <cellStyle name="常规 14 2 3 13" xfId="12792"/>
    <cellStyle name="强调文字颜色 3 3 15 11" xfId="12793"/>
    <cellStyle name="常规 14 2 3 14" xfId="12794"/>
    <cellStyle name="常规 14 2 3 15" xfId="12795"/>
    <cellStyle name="常规 14 2 3 16" xfId="12796"/>
    <cellStyle name="常规 14 2 3 3" xfId="12797"/>
    <cellStyle name="常规 14 2 3 4" xfId="12798"/>
    <cellStyle name="常规 14 2 3 5" xfId="12799"/>
    <cellStyle name="常规 14 2 3 6" xfId="12800"/>
    <cellStyle name="常规 14 2 3 7" xfId="12801"/>
    <cellStyle name="常规 14 2 3 8" xfId="12802"/>
    <cellStyle name="常规 14 2 3 9" xfId="12803"/>
    <cellStyle name="常规 14 2 6" xfId="12804"/>
    <cellStyle name="常规 14 2 7" xfId="12805"/>
    <cellStyle name="常规 14 2 8" xfId="12806"/>
    <cellStyle name="常规 14 2 9" xfId="12807"/>
    <cellStyle name="常规 14 3 10" xfId="12808"/>
    <cellStyle name="常规 14 3 10 10" xfId="12809"/>
    <cellStyle name="常规 14 3 10 11" xfId="12810"/>
    <cellStyle name="货币 4 7" xfId="12811"/>
    <cellStyle name="常规 14 3 10 2" xfId="12812"/>
    <cellStyle name="货币 4 8" xfId="12813"/>
    <cellStyle name="常规 14 3 10 3" xfId="12814"/>
    <cellStyle name="常规 14 3 11" xfId="12815"/>
    <cellStyle name="常规 14 3 12" xfId="12816"/>
    <cellStyle name="常规 14 3 14" xfId="12817"/>
    <cellStyle name="常规 14 3 20" xfId="12818"/>
    <cellStyle name="常规 14 3 15" xfId="12819"/>
    <cellStyle name="常规 14 3 16" xfId="12820"/>
    <cellStyle name="常规 14 3 17" xfId="12821"/>
    <cellStyle name="常规 14 3 18" xfId="12822"/>
    <cellStyle name="常规 14 3 19" xfId="12823"/>
    <cellStyle name="常规 14 3 2 11" xfId="12824"/>
    <cellStyle name="常规 14 3 2 12" xfId="12825"/>
    <cellStyle name="常规 14 3 2 13" xfId="12826"/>
    <cellStyle name="常规 14 3 2 14" xfId="12827"/>
    <cellStyle name="常规 14 3 2 15" xfId="12828"/>
    <cellStyle name="常规 14 3 2 2" xfId="12829"/>
    <cellStyle name="常规 14 3 2 3" xfId="12830"/>
    <cellStyle name="常规 14 3 2 4" xfId="12831"/>
    <cellStyle name="常规 14 3 2 5" xfId="12832"/>
    <cellStyle name="常规 14 3 2 6" xfId="12833"/>
    <cellStyle name="常规 14 3 2 7" xfId="12834"/>
    <cellStyle name="常规 14 3 3" xfId="12835"/>
    <cellStyle name="常规 14 3 4" xfId="12836"/>
    <cellStyle name="常规 14 3 5" xfId="12837"/>
    <cellStyle name="常规 14 3 6" xfId="12838"/>
    <cellStyle name="常规 14 3 7" xfId="12839"/>
    <cellStyle name="常规 14 3 8" xfId="12840"/>
    <cellStyle name="常规 14 3 9" xfId="12841"/>
    <cellStyle name="常规 14 4 10" xfId="12842"/>
    <cellStyle name="常规 3 5 3" xfId="12843"/>
    <cellStyle name="常规 14 4 10 10" xfId="12844"/>
    <cellStyle name="常规 3 5 4" xfId="12845"/>
    <cellStyle name="常规 14 4 10 11" xfId="12846"/>
    <cellStyle name="常规 14 4 10 2" xfId="12847"/>
    <cellStyle name="常规 14 4 10 3" xfId="12848"/>
    <cellStyle name="常规 14 4 10 4" xfId="12849"/>
    <cellStyle name="常规 14 4 10 5" xfId="12850"/>
    <cellStyle name="常规 14 4 10 6" xfId="12851"/>
    <cellStyle name="常规 14 4 10 7" xfId="12852"/>
    <cellStyle name="常规 14 4 10 8" xfId="12853"/>
    <cellStyle name="常规 14 4 10 9" xfId="12854"/>
    <cellStyle name="常规 14 4 11" xfId="12855"/>
    <cellStyle name="常规 14 4 12" xfId="12856"/>
    <cellStyle name="常规 14 4 13" xfId="12857"/>
    <cellStyle name="常规 14 4 14" xfId="12858"/>
    <cellStyle name="常规 14 4 20" xfId="12859"/>
    <cellStyle name="常规 14 4 15" xfId="12860"/>
    <cellStyle name="常规 14 4 16" xfId="12861"/>
    <cellStyle name="常规 14 4 17" xfId="12862"/>
    <cellStyle name="常规 14 4 18" xfId="12863"/>
    <cellStyle name="常规 14 4 19" xfId="12864"/>
    <cellStyle name="常规 14 5 3" xfId="12865"/>
    <cellStyle name="常规 14 4 2 11" xfId="12866"/>
    <cellStyle name="常规 14 5 4" xfId="12867"/>
    <cellStyle name="常规 14 4 2 12" xfId="12868"/>
    <cellStyle name="常规 14 5 5" xfId="12869"/>
    <cellStyle name="常规 14 4 2 13" xfId="12870"/>
    <cellStyle name="常规 14 5 6" xfId="12871"/>
    <cellStyle name="常规 14 4 2 14" xfId="12872"/>
    <cellStyle name="常规 14 5 7" xfId="12873"/>
    <cellStyle name="常规 14 4 2 15" xfId="12874"/>
    <cellStyle name="常规 14 4 2 2" xfId="12875"/>
    <cellStyle name="常规 14 4 2 3" xfId="12876"/>
    <cellStyle name="常规 14 4 2 4" xfId="12877"/>
    <cellStyle name="常规 14 4 2 5" xfId="12878"/>
    <cellStyle name="常规 14 4 2 6" xfId="12879"/>
    <cellStyle name="常规 14 4 2 7" xfId="12880"/>
    <cellStyle name="常规 14 4 2 8" xfId="12881"/>
    <cellStyle name="常规 14 4 2 9" xfId="12882"/>
    <cellStyle name="常规 14 4 3" xfId="12883"/>
    <cellStyle name="常规 14 4 4" xfId="12884"/>
    <cellStyle name="常规 14 4 5" xfId="12885"/>
    <cellStyle name="常规 14 4 6" xfId="12886"/>
    <cellStyle name="常规 14 4 7" xfId="12887"/>
    <cellStyle name="常规 14 4 8" xfId="12888"/>
    <cellStyle name="常规 14 4 9" xfId="12889"/>
    <cellStyle name="常规 14 5 10" xfId="12890"/>
    <cellStyle name="汇总 3 2 2 10" xfId="12891"/>
    <cellStyle name="常规 14 5 2 2" xfId="12892"/>
    <cellStyle name="汇总 3 2 2 11" xfId="12893"/>
    <cellStyle name="常规 14 5 2 3" xfId="12894"/>
    <cellStyle name="汇总 3 2 2 12" xfId="12895"/>
    <cellStyle name="常规 14 5 2 4" xfId="12896"/>
    <cellStyle name="汇总 3 2 2 13" xfId="12897"/>
    <cellStyle name="常规 14 5 2 5" xfId="12898"/>
    <cellStyle name="常规 14 5 2 8" xfId="12899"/>
    <cellStyle name="常规 14 5 2 9" xfId="12900"/>
    <cellStyle name="常规 14 5 8" xfId="12901"/>
    <cellStyle name="常规 14 5 9" xfId="12902"/>
    <cellStyle name="常规 14 6 10" xfId="12903"/>
    <cellStyle name="常规 14 6 11" xfId="12904"/>
    <cellStyle name="常规 14 6 12" xfId="12905"/>
    <cellStyle name="常规 14 6 13" xfId="12906"/>
    <cellStyle name="常规 14 6 14" xfId="12907"/>
    <cellStyle name="常规 14 6 15" xfId="12908"/>
    <cellStyle name="常规 14 6 16" xfId="12909"/>
    <cellStyle name="常规 14 6 3" xfId="12910"/>
    <cellStyle name="常规 14 6 4" xfId="12911"/>
    <cellStyle name="常规 14 6 5" xfId="12912"/>
    <cellStyle name="常规 14 6 6" xfId="12913"/>
    <cellStyle name="常规 14 6 7" xfId="12914"/>
    <cellStyle name="常规 14 6 8" xfId="12915"/>
    <cellStyle name="常规 14 6 9" xfId="12916"/>
    <cellStyle name="常规 14 7 10" xfId="12917"/>
    <cellStyle name="常规 14 7 11" xfId="12918"/>
    <cellStyle name="常规 14 7 12" xfId="12919"/>
    <cellStyle name="常规 14 7 13" xfId="12920"/>
    <cellStyle name="常规 14 7 14" xfId="12921"/>
    <cellStyle name="常规 14 7 6" xfId="12922"/>
    <cellStyle name="注释 12 2" xfId="12923"/>
    <cellStyle name="常规 14 7 7" xfId="12924"/>
    <cellStyle name="注释 12 3" xfId="12925"/>
    <cellStyle name="输出 2 10" xfId="12926"/>
    <cellStyle name="常规 14 7 8" xfId="12927"/>
    <cellStyle name="注释 12 4" xfId="12928"/>
    <cellStyle name="输出 2 11" xfId="12929"/>
    <cellStyle name="常规 14 7 9" xfId="12930"/>
    <cellStyle name="常规 14 8 10" xfId="12931"/>
    <cellStyle name="常规 14 8 11" xfId="12932"/>
    <cellStyle name="常规 14 8 12" xfId="12933"/>
    <cellStyle name="常规 14 8 13" xfId="12934"/>
    <cellStyle name="常规 14 8 14" xfId="12935"/>
    <cellStyle name="常规 14 8 3" xfId="12936"/>
    <cellStyle name="常规 14 8 4" xfId="12937"/>
    <cellStyle name="常规 14 8 5" xfId="12938"/>
    <cellStyle name="常规 14 8 6" xfId="12939"/>
    <cellStyle name="注释 13 2" xfId="12940"/>
    <cellStyle name="常规 14 8 7" xfId="12941"/>
    <cellStyle name="注释 13 3" xfId="12942"/>
    <cellStyle name="常规 14 8 8" xfId="12943"/>
    <cellStyle name="注释 13 4" xfId="12944"/>
    <cellStyle name="常规 14 8 9" xfId="12945"/>
    <cellStyle name="常规 14 9 10" xfId="12946"/>
    <cellStyle name="常规 14 9 11" xfId="12947"/>
    <cellStyle name="常规 14 9 12" xfId="12948"/>
    <cellStyle name="常规 14 9 13" xfId="12949"/>
    <cellStyle name="常规 14 9 14" xfId="12950"/>
    <cellStyle name="常规 14 9 15" xfId="12951"/>
    <cellStyle name="货币 3 19" xfId="12952"/>
    <cellStyle name="常规 14 9 3" xfId="12953"/>
    <cellStyle name="常规 14 9 4" xfId="12954"/>
    <cellStyle name="常规 14 9 5" xfId="12955"/>
    <cellStyle name="常规 14 9 6" xfId="12956"/>
    <cellStyle name="常规 14 9 7" xfId="12957"/>
    <cellStyle name="常规 14 9 8" xfId="12958"/>
    <cellStyle name="常规 14 9 9" xfId="12959"/>
    <cellStyle name="常规 20 10" xfId="12960"/>
    <cellStyle name="常规 15 10" xfId="12961"/>
    <cellStyle name="常规 20 2 10" xfId="12962"/>
    <cellStyle name="常规 15 2 10" xfId="12963"/>
    <cellStyle name="常规 20 2 11" xfId="12964"/>
    <cellStyle name="常规 15 2 11" xfId="12965"/>
    <cellStyle name="常规 15 2 12" xfId="12966"/>
    <cellStyle name="常规 15 2 13" xfId="12967"/>
    <cellStyle name="常规 15 2 14" xfId="12968"/>
    <cellStyle name="常规 15 2 15" xfId="12969"/>
    <cellStyle name="常规 20 2 4" xfId="12970"/>
    <cellStyle name="常规 15 2 4" xfId="12971"/>
    <cellStyle name="常规 20 2 5" xfId="12972"/>
    <cellStyle name="常规 15 2 5" xfId="12973"/>
    <cellStyle name="常规 20 2 6" xfId="12974"/>
    <cellStyle name="常规 15 2 6" xfId="12975"/>
    <cellStyle name="常规 20 2 8" xfId="12976"/>
    <cellStyle name="常规 15 2 8" xfId="12977"/>
    <cellStyle name="常规 20 6" xfId="12978"/>
    <cellStyle name="常规 15 6" xfId="12979"/>
    <cellStyle name="常规 20 7" xfId="12980"/>
    <cellStyle name="常规 15 7" xfId="12981"/>
    <cellStyle name="常规 20 8" xfId="12982"/>
    <cellStyle name="常规 15 8" xfId="12983"/>
    <cellStyle name="常规 20 9" xfId="12984"/>
    <cellStyle name="常规 15 9" xfId="12985"/>
    <cellStyle name="常规 21 10" xfId="12986"/>
    <cellStyle name="常规 16 10" xfId="12987"/>
    <cellStyle name="常规 21 2 10" xfId="12988"/>
    <cellStyle name="常规 16 2 10" xfId="12989"/>
    <cellStyle name="常规 21 2 11" xfId="12990"/>
    <cellStyle name="常规 16 2 11" xfId="12991"/>
    <cellStyle name="常规 21 2 12" xfId="12992"/>
    <cellStyle name="常规 16 2 12" xfId="12993"/>
    <cellStyle name="常规 21 2 13" xfId="12994"/>
    <cellStyle name="常规 16 2 13" xfId="12995"/>
    <cellStyle name="常规 21 2 14" xfId="12996"/>
    <cellStyle name="常规 16 2 14" xfId="12997"/>
    <cellStyle name="检查单元格 2 2 2" xfId="12998"/>
    <cellStyle name="常规 21 2 15" xfId="12999"/>
    <cellStyle name="常规 16 2 15" xfId="13000"/>
    <cellStyle name="常规 21 2 8" xfId="13001"/>
    <cellStyle name="常规 16 2 8" xfId="13002"/>
    <cellStyle name="常规 32 10 7" xfId="13003"/>
    <cellStyle name="常规 27 10 7" xfId="13004"/>
    <cellStyle name="常规 21 6" xfId="13005"/>
    <cellStyle name="常规 16 6" xfId="13006"/>
    <cellStyle name="常规 32 10 8" xfId="13007"/>
    <cellStyle name="常规 27 10 8" xfId="13008"/>
    <cellStyle name="常规 21 7" xfId="13009"/>
    <cellStyle name="常规 16 7" xfId="13010"/>
    <cellStyle name="常规 32 10 9" xfId="13011"/>
    <cellStyle name="常规 27 10 9" xfId="13012"/>
    <cellStyle name="常规 21 8" xfId="13013"/>
    <cellStyle name="常规 16 8" xfId="13014"/>
    <cellStyle name="常规 22 2 10" xfId="13015"/>
    <cellStyle name="常规 17 2 10" xfId="13016"/>
    <cellStyle name="常规 22 2 11" xfId="13017"/>
    <cellStyle name="常规 17 2 11" xfId="13018"/>
    <cellStyle name="常规 22 2 12" xfId="13019"/>
    <cellStyle name="常规 17 2 12" xfId="13020"/>
    <cellStyle name="常规 22 2 13" xfId="13021"/>
    <cellStyle name="常规 17 2 13" xfId="13022"/>
    <cellStyle name="常规 22 2 14" xfId="13023"/>
    <cellStyle name="常规 17 2 14" xfId="13024"/>
    <cellStyle name="计算 3 2 2 12" xfId="13025"/>
    <cellStyle name="常规 22 2 4" xfId="13026"/>
    <cellStyle name="常规 17 2 4" xfId="13027"/>
    <cellStyle name="计算 3 2 2 13" xfId="13028"/>
    <cellStyle name="常规 22 2 5" xfId="13029"/>
    <cellStyle name="常规 17 2 5" xfId="13030"/>
    <cellStyle name="计算 3 2 2 14" xfId="13031"/>
    <cellStyle name="常规 22 2 6" xfId="13032"/>
    <cellStyle name="常规 17 2 6" xfId="13033"/>
    <cellStyle name="计算 3 2 2 15" xfId="13034"/>
    <cellStyle name="常规 22 2 7" xfId="13035"/>
    <cellStyle name="常规 17 2 7" xfId="13036"/>
    <cellStyle name="常规 22 2 8" xfId="13037"/>
    <cellStyle name="常规 17 2 8" xfId="13038"/>
    <cellStyle name="常规 3 4 2 14" xfId="13039"/>
    <cellStyle name="常规 23 10" xfId="13040"/>
    <cellStyle name="常规 18 10" xfId="13041"/>
    <cellStyle name="常规 3 4 2 20" xfId="13042"/>
    <cellStyle name="常规 3 4 2 15" xfId="13043"/>
    <cellStyle name="常规 18 11" xfId="13044"/>
    <cellStyle name="常规 3 4 2 21" xfId="13045"/>
    <cellStyle name="常规 3 4 2 16" xfId="13046"/>
    <cellStyle name="常规 18 12" xfId="13047"/>
    <cellStyle name="常规 3 4 2 22" xfId="13048"/>
    <cellStyle name="常规 3 4 2 17" xfId="13049"/>
    <cellStyle name="常规 18 13" xfId="13050"/>
    <cellStyle name="常规 3 4 2 23" xfId="13051"/>
    <cellStyle name="常规 3 4 2 18" xfId="13052"/>
    <cellStyle name="常规 18 14" xfId="13053"/>
    <cellStyle name="常规 3 4 2 25" xfId="13054"/>
    <cellStyle name="常规 18 16" xfId="13055"/>
    <cellStyle name="常规 3 4 2 26" xfId="13056"/>
    <cellStyle name="常规 18 17" xfId="13057"/>
    <cellStyle name="常规 18 18" xfId="13058"/>
    <cellStyle name="常规 23 2 10" xfId="13059"/>
    <cellStyle name="常规 18 2 10" xfId="13060"/>
    <cellStyle name="常规 23 2 11" xfId="13061"/>
    <cellStyle name="常规 18 2 11" xfId="13062"/>
    <cellStyle name="常规 23 2 12" xfId="13063"/>
    <cellStyle name="常规 18 2 12" xfId="13064"/>
    <cellStyle name="常规 23 2 13" xfId="13065"/>
    <cellStyle name="常规 18 2 13" xfId="13066"/>
    <cellStyle name="常规 18 2 2 10" xfId="13067"/>
    <cellStyle name="汇总 4 16 2" xfId="13068"/>
    <cellStyle name="常规 18 2 2 11" xfId="13069"/>
    <cellStyle name="常规 8 3 8" xfId="13070"/>
    <cellStyle name="常规 18 2 2 2" xfId="13071"/>
    <cellStyle name="常规 8 3 9" xfId="13072"/>
    <cellStyle name="常规 18 2 2 3" xfId="13073"/>
    <cellStyle name="常规 18 2 2 4" xfId="13074"/>
    <cellStyle name="常规 18 2 2 5" xfId="13075"/>
    <cellStyle name="常规 18 2 2 6" xfId="13076"/>
    <cellStyle name="常规 18 2 2 7" xfId="13077"/>
    <cellStyle name="常规 18 2 2 8" xfId="13078"/>
    <cellStyle name="常规 18 2 2 9" xfId="13079"/>
    <cellStyle name="常规 23 2 3" xfId="13080"/>
    <cellStyle name="常规 18 2 3" xfId="13081"/>
    <cellStyle name="常规 23 2 4" xfId="13082"/>
    <cellStyle name="常规 18 2 4" xfId="13083"/>
    <cellStyle name="常规 23 2 5" xfId="13084"/>
    <cellStyle name="常规 18 2 5" xfId="13085"/>
    <cellStyle name="常规 23 2 6" xfId="13086"/>
    <cellStyle name="常规 18 2 6" xfId="13087"/>
    <cellStyle name="常规 23 2 7" xfId="13088"/>
    <cellStyle name="常规 18 2 7" xfId="13089"/>
    <cellStyle name="常规 23 2 8" xfId="13090"/>
    <cellStyle name="常规 18 2 8" xfId="13091"/>
    <cellStyle name="常规 23 2 9" xfId="13092"/>
    <cellStyle name="常规 18 2 9" xfId="13093"/>
    <cellStyle name="常规 18 3 10" xfId="13094"/>
    <cellStyle name="常规 18 3 11" xfId="13095"/>
    <cellStyle name="常规 18 3 12" xfId="13096"/>
    <cellStyle name="常规 18 3 13" xfId="13097"/>
    <cellStyle name="常规 18 3 2 10" xfId="13098"/>
    <cellStyle name="常规 18 3 2 11" xfId="13099"/>
    <cellStyle name="强调文字颜色 4 2 3 20 8" xfId="13100"/>
    <cellStyle name="常规 9 3 8" xfId="13101"/>
    <cellStyle name="常规 18 3 2 2" xfId="13102"/>
    <cellStyle name="强调文字颜色 4 2 3 20 9" xfId="13103"/>
    <cellStyle name="常规 9 3 9" xfId="13104"/>
    <cellStyle name="常规 18 3 2 3" xfId="13105"/>
    <cellStyle name="常规 18 3 2 4" xfId="13106"/>
    <cellStyle name="常规 18 3 2 5" xfId="13107"/>
    <cellStyle name="常规 18 3 2 6" xfId="13108"/>
    <cellStyle name="常规 18 3 2 7" xfId="13109"/>
    <cellStyle name="常规 18 3 2 8" xfId="13110"/>
    <cellStyle name="常规 18 3 3" xfId="13111"/>
    <cellStyle name="常规 18 3 4" xfId="13112"/>
    <cellStyle name="常规 18 3 5" xfId="13113"/>
    <cellStyle name="常规 18 3 6" xfId="13114"/>
    <cellStyle name="常规 18 3 7" xfId="13115"/>
    <cellStyle name="常规 18 3 8" xfId="13116"/>
    <cellStyle name="常规 18 3 9" xfId="13117"/>
    <cellStyle name="常规 18 4 10" xfId="13118"/>
    <cellStyle name="常规 18 4 11" xfId="13119"/>
    <cellStyle name="常规 18 4 12" xfId="13120"/>
    <cellStyle name="常规 18 4 13" xfId="13121"/>
    <cellStyle name="常规 18 4 14" xfId="13122"/>
    <cellStyle name="常规 18 4 15" xfId="13123"/>
    <cellStyle name="常规 18 4 16" xfId="13124"/>
    <cellStyle name="常规 18 4 3" xfId="13125"/>
    <cellStyle name="常规 18 4 4" xfId="13126"/>
    <cellStyle name="常规 18 4 5" xfId="13127"/>
    <cellStyle name="常规 18 4 6" xfId="13128"/>
    <cellStyle name="常规 18 4 7" xfId="13129"/>
    <cellStyle name="常规 18 4 8" xfId="13130"/>
    <cellStyle name="常规 18 4 9" xfId="13131"/>
    <cellStyle name="常规 23 6" xfId="13132"/>
    <cellStyle name="常规 18 6" xfId="13133"/>
    <cellStyle name="常规 23 7" xfId="13134"/>
    <cellStyle name="常规 18 7" xfId="13135"/>
    <cellStyle name="常规 23 8" xfId="13136"/>
    <cellStyle name="常规 18 8" xfId="13137"/>
    <cellStyle name="常规 23 9" xfId="13138"/>
    <cellStyle name="常规 18 9" xfId="13139"/>
    <cellStyle name="常规 24 10" xfId="13140"/>
    <cellStyle name="常规 19 10" xfId="13141"/>
    <cellStyle name="常规 24 2 10" xfId="13142"/>
    <cellStyle name="常规 19 2 10" xfId="13143"/>
    <cellStyle name="常规 24 2 11" xfId="13144"/>
    <cellStyle name="常规 19 2 11" xfId="13145"/>
    <cellStyle name="常规 24 2 12" xfId="13146"/>
    <cellStyle name="常规 19 2 12" xfId="13147"/>
    <cellStyle name="常规 24 2 13" xfId="13148"/>
    <cellStyle name="常规 19 2 13" xfId="13149"/>
    <cellStyle name="常规 24 2 14" xfId="13150"/>
    <cellStyle name="常规 19 2 14" xfId="13151"/>
    <cellStyle name="常规 24 2 15" xfId="13152"/>
    <cellStyle name="常规 19 2 15" xfId="13153"/>
    <cellStyle name="常规 24 2 3" xfId="13154"/>
    <cellStyle name="常规 19 2 3" xfId="13155"/>
    <cellStyle name="常规 24 2 4" xfId="13156"/>
    <cellStyle name="常规 19 2 4" xfId="13157"/>
    <cellStyle name="常规 24 2 6" xfId="13158"/>
    <cellStyle name="常规 19 2 6" xfId="13159"/>
    <cellStyle name="常规 24 2 7" xfId="13160"/>
    <cellStyle name="常规 19 2 7" xfId="13161"/>
    <cellStyle name="常规 24 2 8" xfId="13162"/>
    <cellStyle name="常规 19 2 8" xfId="13163"/>
    <cellStyle name="常规 24 2 9" xfId="13164"/>
    <cellStyle name="常规 19 2 9" xfId="13165"/>
    <cellStyle name="常规 24 6" xfId="13166"/>
    <cellStyle name="常规 19 6" xfId="13167"/>
    <cellStyle name="强调文字颜色 4 4 16 10" xfId="13168"/>
    <cellStyle name="常规 24 7" xfId="13169"/>
    <cellStyle name="常规 19 7" xfId="13170"/>
    <cellStyle name="强调文字颜色 4 4 16 11" xfId="13171"/>
    <cellStyle name="常规 24 8" xfId="13172"/>
    <cellStyle name="常规 19 8" xfId="13173"/>
    <cellStyle name="常规 24 9" xfId="13174"/>
    <cellStyle name="常规 19 9" xfId="13175"/>
    <cellStyle name="常规 2" xfId="13176"/>
    <cellStyle name="强调文字颜色 5 2 3 20 6" xfId="13177"/>
    <cellStyle name="常规 2 10" xfId="13178"/>
    <cellStyle name="千位分隔 18 10 8" xfId="13179"/>
    <cellStyle name="常规 2 10 10" xfId="13180"/>
    <cellStyle name="千位分隔 18 10 9" xfId="13181"/>
    <cellStyle name="常规 2 10 11" xfId="13182"/>
    <cellStyle name="常规 2 10 12" xfId="13183"/>
    <cellStyle name="常规 2 10 14" xfId="13184"/>
    <cellStyle name="常规 2 10 15" xfId="13185"/>
    <cellStyle name="常规 2 10 2" xfId="13186"/>
    <cellStyle name="常规 2 10 6" xfId="13187"/>
    <cellStyle name="常规 4 2 2 10 10" xfId="13188"/>
    <cellStyle name="常规 2 10 7" xfId="13189"/>
    <cellStyle name="常规 2 10 9" xfId="13190"/>
    <cellStyle name="强调文字颜色 5 2 3 20 7" xfId="13191"/>
    <cellStyle name="常规 2 11" xfId="13192"/>
    <cellStyle name="常规 3 2 2 20" xfId="13193"/>
    <cellStyle name="常规 3 2 2 15" xfId="13194"/>
    <cellStyle name="常规 2 11 10" xfId="13195"/>
    <cellStyle name="常规 3 2 2 22" xfId="13196"/>
    <cellStyle name="常规 3 2 2 17" xfId="13197"/>
    <cellStyle name="常规 2 11 12" xfId="13198"/>
    <cellStyle name="常规 3 2 2 23" xfId="13199"/>
    <cellStyle name="常规 3 2 2 18" xfId="13200"/>
    <cellStyle name="常规 2 11 13" xfId="13201"/>
    <cellStyle name="常规 3 2 2 24" xfId="13202"/>
    <cellStyle name="常规 3 2 2 19" xfId="13203"/>
    <cellStyle name="常规 2 11 14" xfId="13204"/>
    <cellStyle name="常规 3 2 2 25" xfId="13205"/>
    <cellStyle name="常规 2 11 15" xfId="13206"/>
    <cellStyle name="检查单元格 3 2 2 11" xfId="13207"/>
    <cellStyle name="常规 3 2 2 3" xfId="13208"/>
    <cellStyle name="常规 2 11 2" xfId="13209"/>
    <cellStyle name="检查单元格 3 2 2 15" xfId="13210"/>
    <cellStyle name="计算 2 3 20 3" xfId="13211"/>
    <cellStyle name="常规 3 2 2 7" xfId="13212"/>
    <cellStyle name="常规 2 11 6" xfId="13213"/>
    <cellStyle name="计算 2 3 20 4" xfId="13214"/>
    <cellStyle name="常规 3 2 2 8" xfId="13215"/>
    <cellStyle name="常规 2 11 7" xfId="13216"/>
    <cellStyle name="计算 2 3 20 6" xfId="13217"/>
    <cellStyle name="常规 2 11 9" xfId="13218"/>
    <cellStyle name="强调文字颜色 5 2 3 20 8" xfId="13219"/>
    <cellStyle name="常规 2 12" xfId="13220"/>
    <cellStyle name="常规 3 2 3 15" xfId="13221"/>
    <cellStyle name="常规 2 12 10" xfId="13222"/>
    <cellStyle name="常规 2 12 13" xfId="13223"/>
    <cellStyle name="常规 2 12 14" xfId="13224"/>
    <cellStyle name="常规 2 12 15" xfId="13225"/>
    <cellStyle name="常规 3 2 3 3" xfId="13226"/>
    <cellStyle name="常规 2 12 2" xfId="13227"/>
    <cellStyle name="常规 3 2 3 7" xfId="13228"/>
    <cellStyle name="常规 2 12 6" xfId="13229"/>
    <cellStyle name="强调文字颜色 5 2 3 20 9" xfId="13230"/>
    <cellStyle name="常规 2 13" xfId="13231"/>
    <cellStyle name="常规 2 13 10" xfId="13232"/>
    <cellStyle name="常规 2 13 2" xfId="13233"/>
    <cellStyle name="常规 2 13 3" xfId="13234"/>
    <cellStyle name="常规 2 13 6" xfId="13235"/>
    <cellStyle name="常规 2 13 8" xfId="13236"/>
    <cellStyle name="常规 2 14" xfId="13237"/>
    <cellStyle name="常规 2 14 10" xfId="13238"/>
    <cellStyle name="常规 2 14 11" xfId="13239"/>
    <cellStyle name="常规 2 14 12" xfId="13240"/>
    <cellStyle name="常规 2 14 6" xfId="13241"/>
    <cellStyle name="常规 2 14 8" xfId="13242"/>
    <cellStyle name="常规 2 14 9" xfId="13243"/>
    <cellStyle name="常规 2 21" xfId="13244"/>
    <cellStyle name="常规 2 16" xfId="13245"/>
    <cellStyle name="常规 2 22" xfId="13246"/>
    <cellStyle name="常规 2 17" xfId="13247"/>
    <cellStyle name="常规 2 23" xfId="13248"/>
    <cellStyle name="常规 2 18" xfId="13249"/>
    <cellStyle name="常规 2 24" xfId="13250"/>
    <cellStyle name="常规 2 19" xfId="13251"/>
    <cellStyle name="常规 2 2" xfId="13252"/>
    <cellStyle name="输出 2 3 30" xfId="13253"/>
    <cellStyle name="输出 2 3 25" xfId="13254"/>
    <cellStyle name="常规 2 2 10" xfId="13255"/>
    <cellStyle name="输出 2 3 26" xfId="13256"/>
    <cellStyle name="常规 2 2 11" xfId="13257"/>
    <cellStyle name="输出 2 3 27" xfId="13258"/>
    <cellStyle name="常规 2 2 12" xfId="13259"/>
    <cellStyle name="输出 2 3 28" xfId="13260"/>
    <cellStyle name="千位分隔 8 2" xfId="13261"/>
    <cellStyle name="常规 2 2 13" xfId="13262"/>
    <cellStyle name="输出 2 3 29" xfId="13263"/>
    <cellStyle name="千位分隔 8 3" xfId="13264"/>
    <cellStyle name="常规 2 2 14" xfId="13265"/>
    <cellStyle name="千位分隔 8 4" xfId="13266"/>
    <cellStyle name="常规 2 2 15" xfId="13267"/>
    <cellStyle name="千位分隔 8 5" xfId="13268"/>
    <cellStyle name="常规 2 2 16" xfId="13269"/>
    <cellStyle name="输出 2 3 4" xfId="13270"/>
    <cellStyle name="常规 2 2 2" xfId="13271"/>
    <cellStyle name="常规 2 2 2 10" xfId="13272"/>
    <cellStyle name="常规 2 2 2 11" xfId="13273"/>
    <cellStyle name="常规 2 2 2 12" xfId="13274"/>
    <cellStyle name="常规 2 2 2 13" xfId="13275"/>
    <cellStyle name="常规 2 2 2 14" xfId="13276"/>
    <cellStyle name="常规 2 2 2 22" xfId="13277"/>
    <cellStyle name="常规 2 2 2 17" xfId="13278"/>
    <cellStyle name="常规 2 2 2 23" xfId="13279"/>
    <cellStyle name="常规 2 2 2 18" xfId="13280"/>
    <cellStyle name="常规 2 2 2 24" xfId="13281"/>
    <cellStyle name="常规 2 2 2 19" xfId="13282"/>
    <cellStyle name="常规 2 2 2 2 10" xfId="13283"/>
    <cellStyle name="常规 3 3 2 17 2" xfId="13284"/>
    <cellStyle name="常规 2 2 2 2 11" xfId="13285"/>
    <cellStyle name="汇总 2 3 20 2" xfId="13286"/>
    <cellStyle name="常规 3 3 2 17 3" xfId="13287"/>
    <cellStyle name="常规 2 2 2 2 12" xfId="13288"/>
    <cellStyle name="汇总 2 3 20 3" xfId="13289"/>
    <cellStyle name="常规 2 2 2 2 13" xfId="13290"/>
    <cellStyle name="汇总 2 3 20 4" xfId="13291"/>
    <cellStyle name="常规 2 2 2 2 14" xfId="13292"/>
    <cellStyle name="汇总 2 3 20 5" xfId="13293"/>
    <cellStyle name="常规 2 2 2 2 15" xfId="13294"/>
    <cellStyle name="汇总 2 3 20 6" xfId="13295"/>
    <cellStyle name="常规 2 2 2 2 16" xfId="13296"/>
    <cellStyle name="常规 2 2 2 2 4" xfId="13297"/>
    <cellStyle name="常规 2 2 2 2 5" xfId="13298"/>
    <cellStyle name="常规 2 2 2 2 6" xfId="13299"/>
    <cellStyle name="常规 2 2 2 2 7" xfId="13300"/>
    <cellStyle name="常规 2 2 2 2 8" xfId="13301"/>
    <cellStyle name="常规 2 2 2 2 9" xfId="13302"/>
    <cellStyle name="常规 2 2 2 25" xfId="13303"/>
    <cellStyle name="常规 2 2 2 3" xfId="13304"/>
    <cellStyle name="千位分隔 2 2 16 9" xfId="13305"/>
    <cellStyle name="常规 2 2 2 3 10" xfId="13306"/>
    <cellStyle name="常规 2 2 2 3 11" xfId="13307"/>
    <cellStyle name="常规 2 2 2 3 12" xfId="13308"/>
    <cellStyle name="常规 2 2 2 3 13" xfId="13309"/>
    <cellStyle name="常规 2 2 2 3 14" xfId="13310"/>
    <cellStyle name="常规 2 2 2 3 15" xfId="13311"/>
    <cellStyle name="常规 2 2 2 3 16" xfId="13312"/>
    <cellStyle name="计算 3 2 2" xfId="13313"/>
    <cellStyle name="常规 2 2 2 3 6" xfId="13314"/>
    <cellStyle name="计算 3 2 3" xfId="13315"/>
    <cellStyle name="常规 2 2 2 3 7" xfId="13316"/>
    <cellStyle name="计算 3 2 4" xfId="13317"/>
    <cellStyle name="常规 2 2 2 3 8" xfId="13318"/>
    <cellStyle name="计算 3 2 5" xfId="13319"/>
    <cellStyle name="常规 2 2 2 3 9" xfId="13320"/>
    <cellStyle name="常规 2 2 2 5" xfId="13321"/>
    <cellStyle name="常规 2 2 2 6" xfId="13322"/>
    <cellStyle name="常规 2 2 2 7" xfId="13323"/>
    <cellStyle name="常规 2 2 2 8" xfId="13324"/>
    <cellStyle name="常规 2 2 2 9" xfId="13325"/>
    <cellStyle name="输出 2 3 5" xfId="13326"/>
    <cellStyle name="常规 2 2 3" xfId="13327"/>
    <cellStyle name="常规 2 2 3 10" xfId="13328"/>
    <cellStyle name="常规 2 2 3 11" xfId="13329"/>
    <cellStyle name="常规 2 2 3 12" xfId="13330"/>
    <cellStyle name="常规 2 2 3 13" xfId="13331"/>
    <cellStyle name="常规 2 2 3 20" xfId="13332"/>
    <cellStyle name="常规 2 2 3 15" xfId="13333"/>
    <cellStyle name="常规 2 2 3 18" xfId="13334"/>
    <cellStyle name="常规 2 2 3 19" xfId="13335"/>
    <cellStyle name="常规 2 2 3 2" xfId="13336"/>
    <cellStyle name="常规 2 2 3 2 11" xfId="13337"/>
    <cellStyle name="常规 2 2 3 2 12" xfId="13338"/>
    <cellStyle name="适中 2" xfId="13339"/>
    <cellStyle name="常规 2 2 3 2 13" xfId="13340"/>
    <cellStyle name="适中 3" xfId="13341"/>
    <cellStyle name="常规 2 2 3 2 14" xfId="13342"/>
    <cellStyle name="适中 4" xfId="13343"/>
    <cellStyle name="常规 2 2 3 2 15" xfId="13344"/>
    <cellStyle name="常规 33 9" xfId="13345"/>
    <cellStyle name="常规 28 9" xfId="13346"/>
    <cellStyle name="常规 2 2 3 2 2" xfId="13347"/>
    <cellStyle name="常规 2 2 3 2 3" xfId="13348"/>
    <cellStyle name="常规 2 2 3 2 4" xfId="13349"/>
    <cellStyle name="常规 2 2 3 2 5" xfId="13350"/>
    <cellStyle name="常规 2 2 3 2 6" xfId="13351"/>
    <cellStyle name="常规 2 2 3 2 7" xfId="13352"/>
    <cellStyle name="常规 2 2 3 2 8" xfId="13353"/>
    <cellStyle name="常规 2 2 3 2 9" xfId="13354"/>
    <cellStyle name="常规 2 2 3 3" xfId="13355"/>
    <cellStyle name="常规 2 2 3 5" xfId="13356"/>
    <cellStyle name="常规 2 2 3 6" xfId="13357"/>
    <cellStyle name="常规 2 2 3 7" xfId="13358"/>
    <cellStyle name="常规 2 2 3 8" xfId="13359"/>
    <cellStyle name="常规 2 2 3 9" xfId="13360"/>
    <cellStyle name="常规 2 2 3_庄墓预算（定稿）2改" xfId="13361"/>
    <cellStyle name="输出 2 3 6" xfId="13362"/>
    <cellStyle name="常规 2 2 4" xfId="13363"/>
    <cellStyle name="常规 2 2 4 10" xfId="13364"/>
    <cellStyle name="常规 2 2 4 11" xfId="13365"/>
    <cellStyle name="常规 2 2 4 12" xfId="13366"/>
    <cellStyle name="常规 2 2 4 13" xfId="13367"/>
    <cellStyle name="常规 2 2 4 20" xfId="13368"/>
    <cellStyle name="常规 2 2 4 15" xfId="13369"/>
    <cellStyle name="常规 2 2 4 18" xfId="13370"/>
    <cellStyle name="常规 2 2 4 19" xfId="13371"/>
    <cellStyle name="常规 2 2 4 2" xfId="13372"/>
    <cellStyle name="常规 2 2 4 3" xfId="13373"/>
    <cellStyle name="常规 2 2 4 4" xfId="13374"/>
    <cellStyle name="常规 2 2 4 5" xfId="13375"/>
    <cellStyle name="常规 2 2 4 6" xfId="13376"/>
    <cellStyle name="常规 2 2 4 7" xfId="13377"/>
    <cellStyle name="常规 2 2 4 8" xfId="13378"/>
    <cellStyle name="常规 2 2 4 9" xfId="13379"/>
    <cellStyle name="输出 2 3 7" xfId="13380"/>
    <cellStyle name="常规 2 2 5" xfId="13381"/>
    <cellStyle name="输出 2 3 8" xfId="13382"/>
    <cellStyle name="常规 2 2 6" xfId="13383"/>
    <cellStyle name="输出 2 3 9" xfId="13384"/>
    <cellStyle name="计算 3 15 2" xfId="13385"/>
    <cellStyle name="常规 2 2 7" xfId="13386"/>
    <cellStyle name="计算 3 15 3" xfId="13387"/>
    <cellStyle name="常规 2 2 8" xfId="13388"/>
    <cellStyle name="计算 3 15 4" xfId="13389"/>
    <cellStyle name="常规 2 2 9" xfId="13390"/>
    <cellStyle name="常规 2 26" xfId="13391"/>
    <cellStyle name="常规 2 27" xfId="13392"/>
    <cellStyle name="常规 2 28" xfId="13393"/>
    <cellStyle name="常规 2 3" xfId="13394"/>
    <cellStyle name="常规 2 3 10" xfId="13395"/>
    <cellStyle name="常规 2 3 11" xfId="13396"/>
    <cellStyle name="常规 2 3 12" xfId="13397"/>
    <cellStyle name="常规 2 3 13" xfId="13398"/>
    <cellStyle name="常规 2 3 14" xfId="13399"/>
    <cellStyle name="常规 2 3 15" xfId="13400"/>
    <cellStyle name="常规 2 3 16" xfId="13401"/>
    <cellStyle name="常规 2 3 2" xfId="13402"/>
    <cellStyle name="常规 2 3 2 10" xfId="13403"/>
    <cellStyle name="常规 2 3 2 11" xfId="13404"/>
    <cellStyle name="常规 2 3 2 14" xfId="13405"/>
    <cellStyle name="常规 2 3 2 20" xfId="13406"/>
    <cellStyle name="常规 2 3 2 15" xfId="13407"/>
    <cellStyle name="常规 2 3 2 17" xfId="13408"/>
    <cellStyle name="常规 2 3 2 18" xfId="13409"/>
    <cellStyle name="常规 2 3 2 2" xfId="13410"/>
    <cellStyle name="常规 2 3 2 2 10" xfId="13411"/>
    <cellStyle name="常规 3 4 2 17 2" xfId="13412"/>
    <cellStyle name="常规 2 3 2 2 11" xfId="13413"/>
    <cellStyle name="强调文字颜色 3 12 3" xfId="13414"/>
    <cellStyle name="常规 2 3 2 2 14" xfId="13415"/>
    <cellStyle name="强调文字颜色 3 12 4" xfId="13416"/>
    <cellStyle name="常规 2 3 2 2 15" xfId="13417"/>
    <cellStyle name="强调文字颜色 3 12 5" xfId="13418"/>
    <cellStyle name="常规 2 3 2 2 16" xfId="13419"/>
    <cellStyle name="常规 2 3 2 2 2" xfId="13420"/>
    <cellStyle name="常规 2 3 2 2 3" xfId="13421"/>
    <cellStyle name="常规 2 3 2 2 4" xfId="13422"/>
    <cellStyle name="常规 2 3 2 2 5" xfId="13423"/>
    <cellStyle name="常规 2 3 2 2 6" xfId="13424"/>
    <cellStyle name="常规 2 3 2 2 7" xfId="13425"/>
    <cellStyle name="常规 2 3 2 2 9" xfId="13426"/>
    <cellStyle name="常规 2 3 2 3" xfId="13427"/>
    <cellStyle name="常规 2 3 2 5" xfId="13428"/>
    <cellStyle name="常规 2 3 2 6" xfId="13429"/>
    <cellStyle name="常规 2 3 2 8" xfId="13430"/>
    <cellStyle name="常规 2 3 3" xfId="13431"/>
    <cellStyle name="常规 2 3 3 10" xfId="13432"/>
    <cellStyle name="常规 2 3 3 11" xfId="13433"/>
    <cellStyle name="常规 2 3 3 14" xfId="13434"/>
    <cellStyle name="常规 2 3 3 15" xfId="13435"/>
    <cellStyle name="常规 2 3 3 2" xfId="13436"/>
    <cellStyle name="常规 2 3 3 3" xfId="13437"/>
    <cellStyle name="常规 2 3 3 5" xfId="13438"/>
    <cellStyle name="常规 2 3 3 6" xfId="13439"/>
    <cellStyle name="常规 2 3 3 8" xfId="13440"/>
    <cellStyle name="常规 2 3 3 9" xfId="13441"/>
    <cellStyle name="常规 2 3 4" xfId="13442"/>
    <cellStyle name="常规 2 3 4 14" xfId="13443"/>
    <cellStyle name="常规 2 3 4 15" xfId="13444"/>
    <cellStyle name="常规 2 3 4 16" xfId="13445"/>
    <cellStyle name="常规 2 3 4 2" xfId="13446"/>
    <cellStyle name="常规 2 3 4 3" xfId="13447"/>
    <cellStyle name="常规 2 3 4 4" xfId="13448"/>
    <cellStyle name="常规 2 3 4 5" xfId="13449"/>
    <cellStyle name="常规 2 3 4 6" xfId="13450"/>
    <cellStyle name="常规 2 3 4 8" xfId="13451"/>
    <cellStyle name="常规 2 3 4 9" xfId="13452"/>
    <cellStyle name="强调文字颜色 5 2 3 20 10" xfId="13453"/>
    <cellStyle name="常规 2 3 5" xfId="13454"/>
    <cellStyle name="强调文字颜色 5 2 3 20 11" xfId="13455"/>
    <cellStyle name="常规 2 3 6" xfId="13456"/>
    <cellStyle name="常规 2 3 7" xfId="13457"/>
    <cellStyle name="常规 2 3 8" xfId="13458"/>
    <cellStyle name="常规 2 3 9" xfId="13459"/>
    <cellStyle name="常规 2 4" xfId="13460"/>
    <cellStyle name="常规 2 4 15" xfId="13461"/>
    <cellStyle name="常规 2 4 16" xfId="13462"/>
    <cellStyle name="常规 2 4 2" xfId="13463"/>
    <cellStyle name="常规 2 4 2 10" xfId="13464"/>
    <cellStyle name="常规 2 4 2 10 10" xfId="13465"/>
    <cellStyle name="常规 2 4 2 10 2" xfId="13466"/>
    <cellStyle name="常规 2 4 2 10 3" xfId="13467"/>
    <cellStyle name="常规 2 4 2 10 5" xfId="13468"/>
    <cellStyle name="常规 2 4 2 10 6" xfId="13469"/>
    <cellStyle name="常规 2 4 2 10 7" xfId="13470"/>
    <cellStyle name="常规 2 4 2 10 8" xfId="13471"/>
    <cellStyle name="常规 2 4 2 11" xfId="13472"/>
    <cellStyle name="常规 2 4 2 12" xfId="13473"/>
    <cellStyle name="常规 2 4 2 2" xfId="13474"/>
    <cellStyle name="常规 8 5 2 8" xfId="13475"/>
    <cellStyle name="常规 6 14" xfId="13476"/>
    <cellStyle name="常规 2 4 2 2 10" xfId="13477"/>
    <cellStyle name="常规 8 5 2 9" xfId="13478"/>
    <cellStyle name="常规 6 20" xfId="13479"/>
    <cellStyle name="常规 6 15" xfId="13480"/>
    <cellStyle name="常规 2 4 2 2 11" xfId="13481"/>
    <cellStyle name="常规 6 21" xfId="13482"/>
    <cellStyle name="常规 6 16" xfId="13483"/>
    <cellStyle name="常规 2 4 2 2 12" xfId="13484"/>
    <cellStyle name="常规 6 23" xfId="13485"/>
    <cellStyle name="常规 6 18" xfId="13486"/>
    <cellStyle name="常规 2 4 2 2 14" xfId="13487"/>
    <cellStyle name="常规 6 24" xfId="13488"/>
    <cellStyle name="常规 6 19" xfId="13489"/>
    <cellStyle name="常规 2 4 2 2 15" xfId="13490"/>
    <cellStyle name="常规 2 4 2 2 2" xfId="13491"/>
    <cellStyle name="常规 2 4 2 2 3" xfId="13492"/>
    <cellStyle name="常规 2 4 2 2 4" xfId="13493"/>
    <cellStyle name="常规 2 4 2 2 5" xfId="13494"/>
    <cellStyle name="常规 2 4 2 2 7" xfId="13495"/>
    <cellStyle name="常规 2 4 2 2 8" xfId="13496"/>
    <cellStyle name="常规 2 4 2 2 9" xfId="13497"/>
    <cellStyle name="常规 2 4 2 3" xfId="13498"/>
    <cellStyle name="常规 3 2 3 10" xfId="13499"/>
    <cellStyle name="常规 2 4 2 5" xfId="13500"/>
    <cellStyle name="常规 3 2 3 12" xfId="13501"/>
    <cellStyle name="常规 2 4 2 7" xfId="13502"/>
    <cellStyle name="常规 3 2 3 13" xfId="13503"/>
    <cellStyle name="常规 2 4 2 8" xfId="13504"/>
    <cellStyle name="常规 3 2 3 14" xfId="13505"/>
    <cellStyle name="常规 2 4 2 9" xfId="13506"/>
    <cellStyle name="常规 2 4 3" xfId="13507"/>
    <cellStyle name="常规 2 4 3 10" xfId="13508"/>
    <cellStyle name="常规 2 4 3 11" xfId="13509"/>
    <cellStyle name="常规 2 4 3 12" xfId="13510"/>
    <cellStyle name="常规 2 4 3 13" xfId="13511"/>
    <cellStyle name="常规 2 4 3 14" xfId="13512"/>
    <cellStyle name="常规 2 4 3 15" xfId="13513"/>
    <cellStyle name="常规 2 4 3 16" xfId="13514"/>
    <cellStyle name="常规 2 4 3 2" xfId="13515"/>
    <cellStyle name="常规 2 4 3 3" xfId="13516"/>
    <cellStyle name="常规 2 4 3 5" xfId="13517"/>
    <cellStyle name="常规 2 4 3 7" xfId="13518"/>
    <cellStyle name="常规 2 4 3 8" xfId="13519"/>
    <cellStyle name="常规 2 4 3 9" xfId="13520"/>
    <cellStyle name="常规 2 4 4" xfId="13521"/>
    <cellStyle name="常规 2 4 4 12" xfId="13522"/>
    <cellStyle name="常规 2 4 4 13" xfId="13523"/>
    <cellStyle name="常规 2 4 4 14" xfId="13524"/>
    <cellStyle name="常规 2 4 4 2" xfId="13525"/>
    <cellStyle name="常规 2 4 4 3" xfId="13526"/>
    <cellStyle name="常规 2 4 4 4" xfId="13527"/>
    <cellStyle name="常规 2 4 4 5" xfId="13528"/>
    <cellStyle name="常规 2 4 4 6" xfId="13529"/>
    <cellStyle name="常规 2 4 4 7" xfId="13530"/>
    <cellStyle name="常规 2 4 4 8" xfId="13531"/>
    <cellStyle name="常规 2 4 4 9" xfId="13532"/>
    <cellStyle name="常规 2 4 5" xfId="13533"/>
    <cellStyle name="常规 2 4 6" xfId="13534"/>
    <cellStyle name="检查单元格 2 2 21 10" xfId="13535"/>
    <cellStyle name="常规 2 4 7" xfId="13536"/>
    <cellStyle name="检查单元格 2 2 21 11" xfId="13537"/>
    <cellStyle name="常规 2 4 8" xfId="13538"/>
    <cellStyle name="常规 2 4 9" xfId="13539"/>
    <cellStyle name="常规 2 5 10" xfId="13540"/>
    <cellStyle name="常规 2 5 12" xfId="13541"/>
    <cellStyle name="常规 2 5 13" xfId="13542"/>
    <cellStyle name="常规 2 5 14" xfId="13543"/>
    <cellStyle name="常规 2 5 2" xfId="13544"/>
    <cellStyle name="常规 2 5 2 10" xfId="13545"/>
    <cellStyle name="常规 2 5 2 11" xfId="13546"/>
    <cellStyle name="常规 2 5 2 12" xfId="13547"/>
    <cellStyle name="常规 2 5 2 14" xfId="13548"/>
    <cellStyle name="常规 2 5 2 15" xfId="13549"/>
    <cellStyle name="常规 2 5 2 2" xfId="13550"/>
    <cellStyle name="常规 2 5 2 3" xfId="13551"/>
    <cellStyle name="常规 2 5 2 5" xfId="13552"/>
    <cellStyle name="常规 2 5 2 7" xfId="13553"/>
    <cellStyle name="常规 2 5 2 9" xfId="13554"/>
    <cellStyle name="常规 2 5 3" xfId="13555"/>
    <cellStyle name="常规 2 5 4" xfId="13556"/>
    <cellStyle name="常规 2 5 5" xfId="13557"/>
    <cellStyle name="常规 2 5 7" xfId="13558"/>
    <cellStyle name="常规 2 5 8" xfId="13559"/>
    <cellStyle name="常规 2 6" xfId="13560"/>
    <cellStyle name="常规 2 6 10" xfId="13561"/>
    <cellStyle name="常规 2 6 2 10" xfId="13562"/>
    <cellStyle name="常规 2 6 2 11" xfId="13563"/>
    <cellStyle name="常规 2 6 2 12" xfId="13564"/>
    <cellStyle name="常规 2 6 2 13" xfId="13565"/>
    <cellStyle name="常规 2 6 2 14" xfId="13566"/>
    <cellStyle name="常规 2 6 2 15" xfId="13567"/>
    <cellStyle name="警告文本 3 15 5" xfId="13568"/>
    <cellStyle name="常规 2 6 2 3" xfId="13569"/>
    <cellStyle name="警告文本 3 15 6" xfId="13570"/>
    <cellStyle name="常规 2 6 2 4" xfId="13571"/>
    <cellStyle name="警告文本 3 15 7" xfId="13572"/>
    <cellStyle name="常规 2 6 2 5" xfId="13573"/>
    <cellStyle name="警告文本 3 15 8" xfId="13574"/>
    <cellStyle name="常规 2 6 2 6" xfId="13575"/>
    <cellStyle name="警告文本 3 15 9" xfId="13576"/>
    <cellStyle name="常规 2 6 2 7" xfId="13577"/>
    <cellStyle name="常规 2 6 2 8" xfId="13578"/>
    <cellStyle name="常规 2 6 2 9" xfId="13579"/>
    <cellStyle name="强调文字颜色 3 3 3 15" xfId="13580"/>
    <cellStyle name="常规 2 6 4" xfId="13581"/>
    <cellStyle name="强调文字颜色 3 3 3 16" xfId="13582"/>
    <cellStyle name="常规 2 6 5" xfId="13583"/>
    <cellStyle name="强调文字颜色 3 3 3 17" xfId="13584"/>
    <cellStyle name="常规 2 6 6" xfId="13585"/>
    <cellStyle name="强调文字颜色 3 3 3 18" xfId="13586"/>
    <cellStyle name="常规 2 6 7" xfId="13587"/>
    <cellStyle name="强调文字颜色 3 3 3 19" xfId="13588"/>
    <cellStyle name="常规 2 6 8" xfId="13589"/>
    <cellStyle name="常规 2 6 9" xfId="13590"/>
    <cellStyle name="常规 2 7" xfId="13591"/>
    <cellStyle name="常规 2 7 10" xfId="13592"/>
    <cellStyle name="常规 2 7 11" xfId="13593"/>
    <cellStyle name="常规 2 7 12" xfId="13594"/>
    <cellStyle name="常规 2 7 13" xfId="13595"/>
    <cellStyle name="常规 2 7 14" xfId="13596"/>
    <cellStyle name="常规 2 7 16" xfId="13597"/>
    <cellStyle name="常规 2 7 2" xfId="13598"/>
    <cellStyle name="常规 2 7 3" xfId="13599"/>
    <cellStyle name="常规 2 7 4" xfId="13600"/>
    <cellStyle name="常规 2 7 5" xfId="13601"/>
    <cellStyle name="常规 2 7 6" xfId="13602"/>
    <cellStyle name="常规 2 7 7" xfId="13603"/>
    <cellStyle name="常规 2 7 8" xfId="13604"/>
    <cellStyle name="常规 2 7 9" xfId="13605"/>
    <cellStyle name="输入 2" xfId="13606"/>
    <cellStyle name="常规 2 8" xfId="13607"/>
    <cellStyle name="输入 2 10" xfId="13608"/>
    <cellStyle name="常规 2 8 10" xfId="13609"/>
    <cellStyle name="输入 2 11" xfId="13610"/>
    <cellStyle name="常规 2 8 11" xfId="13611"/>
    <cellStyle name="输入 2 12" xfId="13612"/>
    <cellStyle name="常规 2 8 12" xfId="13613"/>
    <cellStyle name="输入 2 13" xfId="13614"/>
    <cellStyle name="常规 2 8 13" xfId="13615"/>
    <cellStyle name="输入 2 14" xfId="13616"/>
    <cellStyle name="常规 2 8 14" xfId="13617"/>
    <cellStyle name="输入 2 20" xfId="13618"/>
    <cellStyle name="输入 2 15" xfId="13619"/>
    <cellStyle name="常规 2 8 15" xfId="13620"/>
    <cellStyle name="输入 2 21" xfId="13621"/>
    <cellStyle name="输入 2 16" xfId="13622"/>
    <cellStyle name="常规 2 8 16" xfId="13623"/>
    <cellStyle name="输入 2 2" xfId="13624"/>
    <cellStyle name="常规 2 8 2" xfId="13625"/>
    <cellStyle name="输入 2 3" xfId="13626"/>
    <cellStyle name="常规 2 8 3" xfId="13627"/>
    <cellStyle name="输入 2 4" xfId="13628"/>
    <cellStyle name="常规 2 8 4" xfId="13629"/>
    <cellStyle name="输入 2 5" xfId="13630"/>
    <cellStyle name="货币 3 2 2" xfId="13631"/>
    <cellStyle name="常规 2 8 5" xfId="13632"/>
    <cellStyle name="输入 2 6" xfId="13633"/>
    <cellStyle name="货币 3 2 3" xfId="13634"/>
    <cellStyle name="常规 2 8 6" xfId="13635"/>
    <cellStyle name="输入 2 7" xfId="13636"/>
    <cellStyle name="货币 3 2 4" xfId="13637"/>
    <cellStyle name="常规 2 8 7" xfId="13638"/>
    <cellStyle name="输入 2 8" xfId="13639"/>
    <cellStyle name="货币 3 2 5" xfId="13640"/>
    <cellStyle name="常规 2 8 8" xfId="13641"/>
    <cellStyle name="输入 2 9" xfId="13642"/>
    <cellStyle name="货币 3 2 6" xfId="13643"/>
    <cellStyle name="常规 2 8 9" xfId="13644"/>
    <cellStyle name="输入 3" xfId="13645"/>
    <cellStyle name="常规 2 9" xfId="13646"/>
    <cellStyle name="输入 3 10" xfId="13647"/>
    <cellStyle name="常规 2 9 10" xfId="13648"/>
    <cellStyle name="输入 3 11" xfId="13649"/>
    <cellStyle name="常规 2 9 11" xfId="13650"/>
    <cellStyle name="输入 3 12" xfId="13651"/>
    <cellStyle name="常规 2 9 12" xfId="13652"/>
    <cellStyle name="输入 3 13" xfId="13653"/>
    <cellStyle name="常规 2 9 13" xfId="13654"/>
    <cellStyle name="输入 3 14" xfId="13655"/>
    <cellStyle name="常规 2 9 14" xfId="13656"/>
    <cellStyle name="输入 3 21" xfId="13657"/>
    <cellStyle name="输入 3 16" xfId="13658"/>
    <cellStyle name="常规 2 9 16" xfId="13659"/>
    <cellStyle name="输入 3 2" xfId="13660"/>
    <cellStyle name="常规 2 9 2" xfId="13661"/>
    <cellStyle name="输入 3 3" xfId="13662"/>
    <cellStyle name="常规 2 9 3" xfId="13663"/>
    <cellStyle name="输入 3 4" xfId="13664"/>
    <cellStyle name="常规 2 9 4" xfId="13665"/>
    <cellStyle name="输入 3 5" xfId="13666"/>
    <cellStyle name="货币 3 3 2" xfId="13667"/>
    <cellStyle name="常规 2 9 5" xfId="13668"/>
    <cellStyle name="输入 3 6" xfId="13669"/>
    <cellStyle name="货币 3 3 3" xfId="13670"/>
    <cellStyle name="常规 2 9 6" xfId="13671"/>
    <cellStyle name="输入 3 7" xfId="13672"/>
    <cellStyle name="货币 3 3 4" xfId="13673"/>
    <cellStyle name="常规 2 9 7" xfId="13674"/>
    <cellStyle name="输入 3 8" xfId="13675"/>
    <cellStyle name="货币 3 3 5" xfId="13676"/>
    <cellStyle name="常规 2 9 8" xfId="13677"/>
    <cellStyle name="输入 3 9" xfId="13678"/>
    <cellStyle name="货币 3 3 6" xfId="13679"/>
    <cellStyle name="常规 2 9 9" xfId="13680"/>
    <cellStyle name="常规 20 10 11" xfId="13681"/>
    <cellStyle name="常规 20 10 12" xfId="13682"/>
    <cellStyle name="常规 20 10 13" xfId="13683"/>
    <cellStyle name="常规 20 10 14" xfId="13684"/>
    <cellStyle name="常规 20 10 15" xfId="13685"/>
    <cellStyle name="常规 20 10 2" xfId="13686"/>
    <cellStyle name="常规 20 10 4" xfId="13687"/>
    <cellStyle name="常规 20 10 5" xfId="13688"/>
    <cellStyle name="常规 20 10 6" xfId="13689"/>
    <cellStyle name="常规 20 10 7" xfId="13690"/>
    <cellStyle name="常规 20 10 8" xfId="13691"/>
    <cellStyle name="常规 20 10 9" xfId="13692"/>
    <cellStyle name="常规 20 11" xfId="13693"/>
    <cellStyle name="常规 20 11 10" xfId="13694"/>
    <cellStyle name="常规 20 11 11" xfId="13695"/>
    <cellStyle name="常规 20 11 12" xfId="13696"/>
    <cellStyle name="常规 20 11 13" xfId="13697"/>
    <cellStyle name="常规 20 11 14" xfId="13698"/>
    <cellStyle name="常规 20 11 2" xfId="13699"/>
    <cellStyle name="常规 20 11 3" xfId="13700"/>
    <cellStyle name="常规 20 11 4" xfId="13701"/>
    <cellStyle name="常规 20 11 5" xfId="13702"/>
    <cellStyle name="常规 20 11 6" xfId="13703"/>
    <cellStyle name="常规 20 11 7" xfId="13704"/>
    <cellStyle name="常规 20 11 8" xfId="13705"/>
    <cellStyle name="常规 20 11 9" xfId="13706"/>
    <cellStyle name="常规 20 12 10" xfId="13707"/>
    <cellStyle name="常规 20 12 11" xfId="13708"/>
    <cellStyle name="常规 20 12 12" xfId="13709"/>
    <cellStyle name="常规 20 12 13" xfId="13710"/>
    <cellStyle name="常规 20 12 14" xfId="13711"/>
    <cellStyle name="常规 20 12 8" xfId="13712"/>
    <cellStyle name="常规 20 12 9" xfId="13713"/>
    <cellStyle name="常规 20 13" xfId="13714"/>
    <cellStyle name="常规 20 14" xfId="13715"/>
    <cellStyle name="常规 20 20" xfId="13716"/>
    <cellStyle name="常规 20 15" xfId="13717"/>
    <cellStyle name="常规 20 16" xfId="13718"/>
    <cellStyle name="常规 20 2 2 10 10" xfId="13719"/>
    <cellStyle name="常规 20 2 2 10 11" xfId="13720"/>
    <cellStyle name="常规 20 2 2 10 2" xfId="13721"/>
    <cellStyle name="常规 20 2 2 10 3" xfId="13722"/>
    <cellStyle name="常规 20 2 2 10 4" xfId="13723"/>
    <cellStyle name="常规 20 2 2 10 5" xfId="13724"/>
    <cellStyle name="常规 20 2 2 10 6" xfId="13725"/>
    <cellStyle name="常规 20 2 2 10 7" xfId="13726"/>
    <cellStyle name="常规 20 2 2 10 8" xfId="13727"/>
    <cellStyle name="常规 20 2 2 10 9" xfId="13728"/>
    <cellStyle name="常规 20 2 2 11" xfId="13729"/>
    <cellStyle name="常规 20 2 2 12" xfId="13730"/>
    <cellStyle name="常规 20 2 2 13" xfId="13731"/>
    <cellStyle name="常规 20 2 2 14" xfId="13732"/>
    <cellStyle name="常规 20 2 2 20" xfId="13733"/>
    <cellStyle name="常规 20 2 2 15" xfId="13734"/>
    <cellStyle name="常规 20 2 2 17" xfId="13735"/>
    <cellStyle name="常规 20 2 2 18" xfId="13736"/>
    <cellStyle name="常规 20 2 2 19" xfId="13737"/>
    <cellStyle name="常规 20 2 2 2" xfId="13738"/>
    <cellStyle name="常规 37 12" xfId="13739"/>
    <cellStyle name="常规 20 2 2 2 10" xfId="13740"/>
    <cellStyle name="常规 37 13" xfId="13741"/>
    <cellStyle name="常规 20 2 2 2 11" xfId="13742"/>
    <cellStyle name="常规 20 2 2 2 2" xfId="13743"/>
    <cellStyle name="常规 20 2 2 2 3" xfId="13744"/>
    <cellStyle name="常规 20 2 2 2 4" xfId="13745"/>
    <cellStyle name="常规 20 2 2 2 5" xfId="13746"/>
    <cellStyle name="常规 20 2 2 2 6" xfId="13747"/>
    <cellStyle name="常规 20 2 2 2 8" xfId="13748"/>
    <cellStyle name="常规 20 2 2 2 9" xfId="13749"/>
    <cellStyle name="常规 20 2 2 3" xfId="13750"/>
    <cellStyle name="常规 20 2 2 4" xfId="13751"/>
    <cellStyle name="常规 20 2 2 5" xfId="13752"/>
    <cellStyle name="常规 20 2 2 6" xfId="13753"/>
    <cellStyle name="常规 20 2 2 7" xfId="13754"/>
    <cellStyle name="常规 20 2 2 8" xfId="13755"/>
    <cellStyle name="常规 20 2 2 9" xfId="13756"/>
    <cellStyle name="常规 20 2 3 11" xfId="13757"/>
    <cellStyle name="常规 20 2 3 12" xfId="13758"/>
    <cellStyle name="常规 20 2 3 13" xfId="13759"/>
    <cellStyle name="常规 20 2 3 14" xfId="13760"/>
    <cellStyle name="常规 20 2 3 15" xfId="13761"/>
    <cellStyle name="常规 20 2 3 16" xfId="13762"/>
    <cellStyle name="常规 20 2 3 2" xfId="13763"/>
    <cellStyle name="常规 20 2 3 3" xfId="13764"/>
    <cellStyle name="常规 20 2 3 4" xfId="13765"/>
    <cellStyle name="常规 20 2 3 5" xfId="13766"/>
    <cellStyle name="常规 20 2 3 6" xfId="13767"/>
    <cellStyle name="常规 20 2 3 7" xfId="13768"/>
    <cellStyle name="常规 20 2 3 8" xfId="13769"/>
    <cellStyle name="汇总 2 3 10" xfId="13770"/>
    <cellStyle name="常规 20 2 3 9" xfId="13771"/>
    <cellStyle name="常规 20 3 10" xfId="13772"/>
    <cellStyle name="常规 20 3 10 10" xfId="13773"/>
    <cellStyle name="常规 20 3 10 11" xfId="13774"/>
    <cellStyle name="常规 20 3 10 2" xfId="13775"/>
    <cellStyle name="常规 4 13 10" xfId="13776"/>
    <cellStyle name="常规 20 3 10 3" xfId="13777"/>
    <cellStyle name="常规 20 3 11" xfId="13778"/>
    <cellStyle name="常规 20 3 13" xfId="13779"/>
    <cellStyle name="常规 20 3 14" xfId="13780"/>
    <cellStyle name="常规 20 3 20" xfId="13781"/>
    <cellStyle name="常规 20 3 15" xfId="13782"/>
    <cellStyle name="常规 20 3 16" xfId="13783"/>
    <cellStyle name="常规 20 3 17" xfId="13784"/>
    <cellStyle name="常规 20 3 18" xfId="13785"/>
    <cellStyle name="常规 6 7 2" xfId="13786"/>
    <cellStyle name="常规 20 3 19" xfId="13787"/>
    <cellStyle name="常规 20 3 2 10" xfId="13788"/>
    <cellStyle name="常规 20 3 2 11" xfId="13789"/>
    <cellStyle name="常规 20 3 2 12" xfId="13790"/>
    <cellStyle name="常规 20 3 2 13" xfId="13791"/>
    <cellStyle name="常规 20 3 2 14" xfId="13792"/>
    <cellStyle name="常规 20 3 2 15" xfId="13793"/>
    <cellStyle name="常规 20 3 2 2" xfId="13794"/>
    <cellStyle name="常规 20 3 2 3" xfId="13795"/>
    <cellStyle name="常规 20 3 2 4" xfId="13796"/>
    <cellStyle name="常规 20 3 2 5" xfId="13797"/>
    <cellStyle name="常规 20 3 2 6" xfId="13798"/>
    <cellStyle name="常规 20 3 2 7" xfId="13799"/>
    <cellStyle name="常规 20 3 2 8" xfId="13800"/>
    <cellStyle name="常规 20 3 2 9" xfId="13801"/>
    <cellStyle name="常规 20 3 4" xfId="13802"/>
    <cellStyle name="常规 20 3 5" xfId="13803"/>
    <cellStyle name="常规 20 3 6" xfId="13804"/>
    <cellStyle name="常规 20 3 8" xfId="13805"/>
    <cellStyle name="常规 20 4 10" xfId="13806"/>
    <cellStyle name="常规 20 4 10 10" xfId="13807"/>
    <cellStyle name="常规 20 4 10 11" xfId="13808"/>
    <cellStyle name="常规 20 4 10 2" xfId="13809"/>
    <cellStyle name="常规 20 4 10 3" xfId="13810"/>
    <cellStyle name="常规 6 3 10 10" xfId="13811"/>
    <cellStyle name="常规 20 4 10 4" xfId="13812"/>
    <cellStyle name="常规 6 3 10 11" xfId="13813"/>
    <cellStyle name="常规 20 4 10 5" xfId="13814"/>
    <cellStyle name="常规 20 4 10 6" xfId="13815"/>
    <cellStyle name="常规 20 4 10 7" xfId="13816"/>
    <cellStyle name="常规 20 4 10 8" xfId="13817"/>
    <cellStyle name="常规 20 4 10 9" xfId="13818"/>
    <cellStyle name="常规 20 4 11" xfId="13819"/>
    <cellStyle name="常规 20 4 13" xfId="13820"/>
    <cellStyle name="常规 20 4 14" xfId="13821"/>
    <cellStyle name="常规 20 4 20" xfId="13822"/>
    <cellStyle name="常规 20 4 15" xfId="13823"/>
    <cellStyle name="常规 20 4 16" xfId="13824"/>
    <cellStyle name="常规 20 4 17" xfId="13825"/>
    <cellStyle name="常规 20 4 18" xfId="13826"/>
    <cellStyle name="常规 20 4 19" xfId="13827"/>
    <cellStyle name="常规 20 4 2 10" xfId="13828"/>
    <cellStyle name="常规 20 4 2 11" xfId="13829"/>
    <cellStyle name="常规 20 4 2 12" xfId="13830"/>
    <cellStyle name="常规 20 4 2 13" xfId="13831"/>
    <cellStyle name="常规 20 4 2 14" xfId="13832"/>
    <cellStyle name="常规 20 4 2 15" xfId="13833"/>
    <cellStyle name="常规 20 4 2 2" xfId="13834"/>
    <cellStyle name="常规 20 4 2 3" xfId="13835"/>
    <cellStyle name="常规 20 4 2 4" xfId="13836"/>
    <cellStyle name="常规 20 4 2 5" xfId="13837"/>
    <cellStyle name="常规 20 4 2 6" xfId="13838"/>
    <cellStyle name="常规 20 4 2 7" xfId="13839"/>
    <cellStyle name="常规 20 4 2 8" xfId="13840"/>
    <cellStyle name="常规 20 4 2 9" xfId="13841"/>
    <cellStyle name="常规 20 4 4" xfId="13842"/>
    <cellStyle name="常规 20 4 5" xfId="13843"/>
    <cellStyle name="常规 20 4 6" xfId="13844"/>
    <cellStyle name="常规 20 4 8" xfId="13845"/>
    <cellStyle name="常规 20 5 2 10" xfId="13846"/>
    <cellStyle name="常规 20 5 2 11" xfId="13847"/>
    <cellStyle name="常规 20 5 2 13" xfId="13848"/>
    <cellStyle name="常规 20 5 2 14" xfId="13849"/>
    <cellStyle name="常规 20 5 2 15" xfId="13850"/>
    <cellStyle name="常规 20 5 2 2" xfId="13851"/>
    <cellStyle name="常规 20 5 2 3" xfId="13852"/>
    <cellStyle name="常规 20 5 2 4" xfId="13853"/>
    <cellStyle name="常规 20 5 2 5" xfId="13854"/>
    <cellStyle name="常规 20 5 2 6" xfId="13855"/>
    <cellStyle name="常规 20 5 2 8" xfId="13856"/>
    <cellStyle name="常规 20 5 2 9" xfId="13857"/>
    <cellStyle name="常规 20 5 3" xfId="13858"/>
    <cellStyle name="常规 20 5 4" xfId="13859"/>
    <cellStyle name="常规 20 5 5" xfId="13860"/>
    <cellStyle name="常规 20 5 6" xfId="13861"/>
    <cellStyle name="常规 20 5 8" xfId="13862"/>
    <cellStyle name="常规 20 6 10" xfId="13863"/>
    <cellStyle name="常规 20 6 11" xfId="13864"/>
    <cellStyle name="常规 20 6 12" xfId="13865"/>
    <cellStyle name="常规 20 6 13" xfId="13866"/>
    <cellStyle name="常规 20 6 14" xfId="13867"/>
    <cellStyle name="常规 20 6 15" xfId="13868"/>
    <cellStyle name="常规 20 6 16" xfId="13869"/>
    <cellStyle name="常规 20 6 2" xfId="13870"/>
    <cellStyle name="常规 20 6 3" xfId="13871"/>
    <cellStyle name="常规 20 6 4" xfId="13872"/>
    <cellStyle name="常规 20 6 5" xfId="13873"/>
    <cellStyle name="千位_97工矿报告" xfId="13874"/>
    <cellStyle name="常规 20 6 6" xfId="13875"/>
    <cellStyle name="常规 20 6 7" xfId="13876"/>
    <cellStyle name="常规 20 6 8" xfId="13877"/>
    <cellStyle name="常规 20 7 11" xfId="13878"/>
    <cellStyle name="常规 20 7 12" xfId="13879"/>
    <cellStyle name="常规 20 7 13" xfId="13880"/>
    <cellStyle name="常规 20 7 14" xfId="13881"/>
    <cellStyle name="常规 20 7 16" xfId="13882"/>
    <cellStyle name="强调文字颜色 5 3 24" xfId="13883"/>
    <cellStyle name="强调文字颜色 5 3 19" xfId="13884"/>
    <cellStyle name="常规 20 7 2" xfId="13885"/>
    <cellStyle name="强调文字颜色 5 3 25" xfId="13886"/>
    <cellStyle name="常规 20 7 3" xfId="13887"/>
    <cellStyle name="常规 20 7 4" xfId="13888"/>
    <cellStyle name="常规 20 7 5" xfId="13889"/>
    <cellStyle name="常规 20 7 6" xfId="13890"/>
    <cellStyle name="常规 20 7 7" xfId="13891"/>
    <cellStyle name="常规 20 7 8" xfId="13892"/>
    <cellStyle name="常规 20 8 10" xfId="13893"/>
    <cellStyle name="常规 20 8 11" xfId="13894"/>
    <cellStyle name="常规 20 8 12" xfId="13895"/>
    <cellStyle name="常规 20 8 13" xfId="13896"/>
    <cellStyle name="常规 20 8 14" xfId="13897"/>
    <cellStyle name="常规 20 8 2" xfId="13898"/>
    <cellStyle name="常规 20 8 3" xfId="13899"/>
    <cellStyle name="常规 20 8 4" xfId="13900"/>
    <cellStyle name="常规 20 8 5" xfId="13901"/>
    <cellStyle name="常规 20 8 6" xfId="13902"/>
    <cellStyle name="常规 20 8 7" xfId="13903"/>
    <cellStyle name="常规 30 10 2" xfId="13904"/>
    <cellStyle name="常规 20 8 8" xfId="13905"/>
    <cellStyle name="常规 20 9 10" xfId="13906"/>
    <cellStyle name="常规 20 9 11" xfId="13907"/>
    <cellStyle name="常规 20 9 12" xfId="13908"/>
    <cellStyle name="常规 20 9 13" xfId="13909"/>
    <cellStyle name="常规 20 9 14" xfId="13910"/>
    <cellStyle name="常规 20 9 15" xfId="13911"/>
    <cellStyle name="警告文本 2 23" xfId="13912"/>
    <cellStyle name="警告文本 2 18" xfId="13913"/>
    <cellStyle name="常规 20 9 3" xfId="13914"/>
    <cellStyle name="警告文本 2 24" xfId="13915"/>
    <cellStyle name="警告文本 2 19" xfId="13916"/>
    <cellStyle name="常规 20 9 4" xfId="13917"/>
    <cellStyle name="警告文本 2 25" xfId="13918"/>
    <cellStyle name="常规 20 9 5" xfId="13919"/>
    <cellStyle name="常规 20 9 6" xfId="13920"/>
    <cellStyle name="常规 20 9 7" xfId="13921"/>
    <cellStyle name="常规 20 9 8" xfId="13922"/>
    <cellStyle name="常规 20 9 9" xfId="13923"/>
    <cellStyle name="检查单元格 2 2 3" xfId="13924"/>
    <cellStyle name="常规 21 2 16" xfId="13925"/>
    <cellStyle name="常规 23 2 14" xfId="13926"/>
    <cellStyle name="常规 30 2 10" xfId="13927"/>
    <cellStyle name="常规 25 2 10" xfId="13928"/>
    <cellStyle name="常规 30 2 12" xfId="13929"/>
    <cellStyle name="常规 25 2 12" xfId="13930"/>
    <cellStyle name="常规 30 2 13" xfId="13931"/>
    <cellStyle name="常规 25 2 13" xfId="13932"/>
    <cellStyle name="常规 30 2 14" xfId="13933"/>
    <cellStyle name="常规 25 2 14" xfId="13934"/>
    <cellStyle name="常规 30 2 15" xfId="13935"/>
    <cellStyle name="常规 25 2 15" xfId="13936"/>
    <cellStyle name="强调文字颜色 6 2 25" xfId="13937"/>
    <cellStyle name="常规 30 2 3" xfId="13938"/>
    <cellStyle name="常规 25 2 3" xfId="13939"/>
    <cellStyle name="常规 30 2 4" xfId="13940"/>
    <cellStyle name="常规 25 2 4" xfId="13941"/>
    <cellStyle name="常规 30 2 8" xfId="13942"/>
    <cellStyle name="常规 25 2 8" xfId="13943"/>
    <cellStyle name="常规 30 2 9" xfId="13944"/>
    <cellStyle name="常规 25 2 9" xfId="13945"/>
    <cellStyle name="常规 30 6" xfId="13946"/>
    <cellStyle name="常规 25 6" xfId="13947"/>
    <cellStyle name="常规 30 7" xfId="13948"/>
    <cellStyle name="常规 25 7" xfId="13949"/>
    <cellStyle name="常规 30 8" xfId="13950"/>
    <cellStyle name="常规 25 8" xfId="13951"/>
    <cellStyle name="常规 30 9" xfId="13952"/>
    <cellStyle name="常规 25 9" xfId="13953"/>
    <cellStyle name="常规 31 2 10" xfId="13954"/>
    <cellStyle name="常规 26 2 10" xfId="13955"/>
    <cellStyle name="常规 31 2 11" xfId="13956"/>
    <cellStyle name="常规 26 2 11" xfId="13957"/>
    <cellStyle name="常规 31 2 12" xfId="13958"/>
    <cellStyle name="常规 26 2 12" xfId="13959"/>
    <cellStyle name="常规 31 2 13" xfId="13960"/>
    <cellStyle name="常规 26 2 13" xfId="13961"/>
    <cellStyle name="常规 31 2 14" xfId="13962"/>
    <cellStyle name="常规 26 2 14" xfId="13963"/>
    <cellStyle name="常规 31 2 15" xfId="13964"/>
    <cellStyle name="常规 26 2 15" xfId="13965"/>
    <cellStyle name="常规 31 2 9" xfId="13966"/>
    <cellStyle name="常规 26 2 9" xfId="13967"/>
    <cellStyle name="常规 31 7" xfId="13968"/>
    <cellStyle name="常规 26 7" xfId="13969"/>
    <cellStyle name="常规 31 8" xfId="13970"/>
    <cellStyle name="常规 26 8" xfId="13971"/>
    <cellStyle name="常规 31 9" xfId="13972"/>
    <cellStyle name="常规 26 9" xfId="13973"/>
    <cellStyle name="常规 32 10 10" xfId="13974"/>
    <cellStyle name="常规 27 10 10" xfId="13975"/>
    <cellStyle name="常规 32 10 11" xfId="13976"/>
    <cellStyle name="常规 27 10 11" xfId="13977"/>
    <cellStyle name="常规 32 19" xfId="13978"/>
    <cellStyle name="常规 27 19" xfId="13979"/>
    <cellStyle name="常规 32 2 10" xfId="13980"/>
    <cellStyle name="常规 27 2 10" xfId="13981"/>
    <cellStyle name="常规 32 2 11" xfId="13982"/>
    <cellStyle name="常规 27 2 11" xfId="13983"/>
    <cellStyle name="常规 32 2 12" xfId="13984"/>
    <cellStyle name="常规 27 2 12" xfId="13985"/>
    <cellStyle name="常规 32 2 13" xfId="13986"/>
    <cellStyle name="常规 27 2 13" xfId="13987"/>
    <cellStyle name="常规 32 2 14" xfId="13988"/>
    <cellStyle name="常规 27 2 14" xfId="13989"/>
    <cellStyle name="常规 32 2 15" xfId="13990"/>
    <cellStyle name="常规 27 2 15" xfId="13991"/>
    <cellStyle name="常规 32 2 4" xfId="13992"/>
    <cellStyle name="常规 27 2 4" xfId="13993"/>
    <cellStyle name="常规 32 2 5" xfId="13994"/>
    <cellStyle name="常规 27 2 5" xfId="13995"/>
    <cellStyle name="常规 32 2 6" xfId="13996"/>
    <cellStyle name="常规 27 2 6" xfId="13997"/>
    <cellStyle name="常规 32 2 7" xfId="13998"/>
    <cellStyle name="常规 27 2 7" xfId="13999"/>
    <cellStyle name="常规 32 2 8" xfId="14000"/>
    <cellStyle name="常规 27 2 8" xfId="14001"/>
    <cellStyle name="常规 32 2 9" xfId="14002"/>
    <cellStyle name="常规 27 2 9" xfId="14003"/>
    <cellStyle name="常规 32 6" xfId="14004"/>
    <cellStyle name="常规 27 6" xfId="14005"/>
    <cellStyle name="常规 32 7" xfId="14006"/>
    <cellStyle name="常规 27 7" xfId="14007"/>
    <cellStyle name="常规 8 5 2 2" xfId="14008"/>
    <cellStyle name="常规 32 8" xfId="14009"/>
    <cellStyle name="常规 27 8" xfId="14010"/>
    <cellStyle name="常规 8 5 2 3" xfId="14011"/>
    <cellStyle name="常规 32 9" xfId="14012"/>
    <cellStyle name="常规 27 9" xfId="14013"/>
    <cellStyle name="解释性文本 2 3 20 9" xfId="14014"/>
    <cellStyle name="常规 33 10" xfId="14015"/>
    <cellStyle name="常规 28 10" xfId="14016"/>
    <cellStyle name="常规 28 10 10" xfId="14017"/>
    <cellStyle name="常规 28 10 11" xfId="14018"/>
    <cellStyle name="常规 28 10 2" xfId="14019"/>
    <cellStyle name="常规 28 10 3" xfId="14020"/>
    <cellStyle name="常规 28 10 4" xfId="14021"/>
    <cellStyle name="常规 28 10 5" xfId="14022"/>
    <cellStyle name="常规 28 10 6" xfId="14023"/>
    <cellStyle name="常规 28 10 7" xfId="14024"/>
    <cellStyle name="常规 28 10 8" xfId="14025"/>
    <cellStyle name="常规 28 10 9" xfId="14026"/>
    <cellStyle name="常规 33 12" xfId="14027"/>
    <cellStyle name="常规 28 12" xfId="14028"/>
    <cellStyle name="常规 33 13" xfId="14029"/>
    <cellStyle name="常规 28 13" xfId="14030"/>
    <cellStyle name="常规 33 14" xfId="14031"/>
    <cellStyle name="常规 28 14" xfId="14032"/>
    <cellStyle name="常规 33 15" xfId="14033"/>
    <cellStyle name="常规 28 20" xfId="14034"/>
    <cellStyle name="常规 28 15" xfId="14035"/>
    <cellStyle name="常规 33 16" xfId="14036"/>
    <cellStyle name="常规 28 16" xfId="14037"/>
    <cellStyle name="常规 33 17" xfId="14038"/>
    <cellStyle name="常规 28 17" xfId="14039"/>
    <cellStyle name="常规 28 18" xfId="14040"/>
    <cellStyle name="常规 28 19" xfId="14041"/>
    <cellStyle name="常规 33 2" xfId="14042"/>
    <cellStyle name="常规 28 2" xfId="14043"/>
    <cellStyle name="常规 28 2 10" xfId="14044"/>
    <cellStyle name="常规 28 2 11" xfId="14045"/>
    <cellStyle name="常规 28 2 12" xfId="14046"/>
    <cellStyle name="常规 28 2 13" xfId="14047"/>
    <cellStyle name="常规 28 2 14" xfId="14048"/>
    <cellStyle name="常规 28 2 15" xfId="14049"/>
    <cellStyle name="汇总 3 9" xfId="14050"/>
    <cellStyle name="常规 28 2 2" xfId="14051"/>
    <cellStyle name="常规 28 2 3" xfId="14052"/>
    <cellStyle name="常规 28 2 4" xfId="14053"/>
    <cellStyle name="常规 28 2 5" xfId="14054"/>
    <cellStyle name="常规 28 2 6" xfId="14055"/>
    <cellStyle name="常规 3 2 15 10" xfId="14056"/>
    <cellStyle name="常规 28 2 8" xfId="14057"/>
    <cellStyle name="常规 3 2 15 11" xfId="14058"/>
    <cellStyle name="常规 28 2 9" xfId="14059"/>
    <cellStyle name="常规 33 3" xfId="14060"/>
    <cellStyle name="常规 28 3" xfId="14061"/>
    <cellStyle name="常规 33 4" xfId="14062"/>
    <cellStyle name="常规 28 4" xfId="14063"/>
    <cellStyle name="常规 33 5" xfId="14064"/>
    <cellStyle name="常规 28 5" xfId="14065"/>
    <cellStyle name="常规 33 6" xfId="14066"/>
    <cellStyle name="常规 28 6" xfId="14067"/>
    <cellStyle name="常规 33 7" xfId="14068"/>
    <cellStyle name="常规 28 7" xfId="14069"/>
    <cellStyle name="常规 33 8" xfId="14070"/>
    <cellStyle name="常规 28 8" xfId="14071"/>
    <cellStyle name="常规 29 10" xfId="14072"/>
    <cellStyle name="常规 29 10 10" xfId="14073"/>
    <cellStyle name="常规 29 10 11" xfId="14074"/>
    <cellStyle name="常规 29 10 8" xfId="14075"/>
    <cellStyle name="常规 29 10 9" xfId="14076"/>
    <cellStyle name="常规 29 11" xfId="14077"/>
    <cellStyle name="常规 29 12" xfId="14078"/>
    <cellStyle name="常规 29 13" xfId="14079"/>
    <cellStyle name="常规 29 14" xfId="14080"/>
    <cellStyle name="常规 29 20" xfId="14081"/>
    <cellStyle name="常规 29 15" xfId="14082"/>
    <cellStyle name="常规 29 16" xfId="14083"/>
    <cellStyle name="常规 29 17" xfId="14084"/>
    <cellStyle name="常规 29 18" xfId="14085"/>
    <cellStyle name="常规 29 2" xfId="14086"/>
    <cellStyle name="常规 29 2 10" xfId="14087"/>
    <cellStyle name="常规 29 2 11" xfId="14088"/>
    <cellStyle name="常规 29 2 12" xfId="14089"/>
    <cellStyle name="常规 29 2 13" xfId="14090"/>
    <cellStyle name="常规 29 2 14" xfId="14091"/>
    <cellStyle name="常规 29 2 2" xfId="14092"/>
    <cellStyle name="常规 29 2 3" xfId="14093"/>
    <cellStyle name="常规 29 2 4" xfId="14094"/>
    <cellStyle name="常规 29 2 6" xfId="14095"/>
    <cellStyle name="常规 29 2 8" xfId="14096"/>
    <cellStyle name="常规 29 2 9" xfId="14097"/>
    <cellStyle name="常规 29 3" xfId="14098"/>
    <cellStyle name="常规 29 4" xfId="14099"/>
    <cellStyle name="常规 29 5" xfId="14100"/>
    <cellStyle name="常规 29 6" xfId="14101"/>
    <cellStyle name="常规 29 7" xfId="14102"/>
    <cellStyle name="常规 29 8" xfId="14103"/>
    <cellStyle name="常规 29 9" xfId="14104"/>
    <cellStyle name="常规 3" xfId="14105"/>
    <cellStyle name="常规 3 10" xfId="14106"/>
    <cellStyle name="强调文字颜色 6 2 3 20 3" xfId="14107"/>
    <cellStyle name="常规 3 10 10" xfId="14108"/>
    <cellStyle name="强调文字颜色 6 2 3 20 4" xfId="14109"/>
    <cellStyle name="常规 3 10 11" xfId="14110"/>
    <cellStyle name="强调文字颜色 6 2 3 20 5" xfId="14111"/>
    <cellStyle name="常规 3 10 12" xfId="14112"/>
    <cellStyle name="强调文字颜色 6 2 3 20 7" xfId="14113"/>
    <cellStyle name="常规 3 10 14" xfId="14114"/>
    <cellStyle name="强调文字颜色 6 2 3 20 8" xfId="14115"/>
    <cellStyle name="常规 3 10 15" xfId="14116"/>
    <cellStyle name="常规 3 10 2" xfId="14117"/>
    <cellStyle name="常规 3 10 3" xfId="14118"/>
    <cellStyle name="常规 3 10 4" xfId="14119"/>
    <cellStyle name="常规 3 10 6" xfId="14120"/>
    <cellStyle name="常规 3 10 8" xfId="14121"/>
    <cellStyle name="常规 3 10 9" xfId="14122"/>
    <cellStyle name="常规 3 11" xfId="14123"/>
    <cellStyle name="常规 3 11 10" xfId="14124"/>
    <cellStyle name="常规 3 11 11" xfId="14125"/>
    <cellStyle name="常规 3 11 12" xfId="14126"/>
    <cellStyle name="常规 3 11 13" xfId="14127"/>
    <cellStyle name="常规 3 11 14" xfId="14128"/>
    <cellStyle name="常规 3 11 15" xfId="14129"/>
    <cellStyle name="常规 3 11 2" xfId="14130"/>
    <cellStyle name="常规 3 11 3" xfId="14131"/>
    <cellStyle name="常规 3 11 4" xfId="14132"/>
    <cellStyle name="常规 3 11 6" xfId="14133"/>
    <cellStyle name="常规 3 11 7" xfId="14134"/>
    <cellStyle name="常规 3 11 8" xfId="14135"/>
    <cellStyle name="常规 3 11 9" xfId="14136"/>
    <cellStyle name="常规 3 12" xfId="14137"/>
    <cellStyle name="常规 3 12 10" xfId="14138"/>
    <cellStyle name="常规 3 12 11" xfId="14139"/>
    <cellStyle name="常规 3 12 12" xfId="14140"/>
    <cellStyle name="常规 3 12 13" xfId="14141"/>
    <cellStyle name="常规 3 12 14" xfId="14142"/>
    <cellStyle name="常规 3 12 15" xfId="14143"/>
    <cellStyle name="链接单元格 5 2 6" xfId="14144"/>
    <cellStyle name="常规 3 12 2" xfId="14145"/>
    <cellStyle name="链接单元格 5 2 7" xfId="14146"/>
    <cellStyle name="常规 3 12 3" xfId="14147"/>
    <cellStyle name="链接单元格 5 2 8" xfId="14148"/>
    <cellStyle name="常规 3 12 4" xfId="14149"/>
    <cellStyle name="常规 3 12 6" xfId="14150"/>
    <cellStyle name="常规 3 12 7" xfId="14151"/>
    <cellStyle name="常规 3 12 8" xfId="14152"/>
    <cellStyle name="常规 3 12 9" xfId="14153"/>
    <cellStyle name="常规 3 13" xfId="14154"/>
    <cellStyle name="常规 3 14" xfId="14155"/>
    <cellStyle name="常规 3 21" xfId="14156"/>
    <cellStyle name="常规 3 16" xfId="14157"/>
    <cellStyle name="常规 3 22" xfId="14158"/>
    <cellStyle name="常规 3 17" xfId="14159"/>
    <cellStyle name="常规 3 23" xfId="14160"/>
    <cellStyle name="常规 3 18" xfId="14161"/>
    <cellStyle name="常规 3 24" xfId="14162"/>
    <cellStyle name="常规 3 19" xfId="14163"/>
    <cellStyle name="常规 3 2 10" xfId="14164"/>
    <cellStyle name="常规 3 2 11" xfId="14165"/>
    <cellStyle name="常规 3 2 15 3" xfId="14166"/>
    <cellStyle name="汇总 10" xfId="14167"/>
    <cellStyle name="常规 3 2 15 4" xfId="14168"/>
    <cellStyle name="汇总 11" xfId="14169"/>
    <cellStyle name="常规 3 2 15 5" xfId="14170"/>
    <cellStyle name="汇总 12" xfId="14171"/>
    <cellStyle name="常规 3 2 15 6" xfId="14172"/>
    <cellStyle name="汇总 13" xfId="14173"/>
    <cellStyle name="常规 3 2 15 7" xfId="14174"/>
    <cellStyle name="汇总 14" xfId="14175"/>
    <cellStyle name="常规 3 2 15 8" xfId="14176"/>
    <cellStyle name="汇总 15" xfId="14177"/>
    <cellStyle name="常规 3 2 15 9" xfId="14178"/>
    <cellStyle name="常规 3 2 16 3" xfId="14179"/>
    <cellStyle name="常规 3 2 2 10" xfId="14180"/>
    <cellStyle name="常规 3 2 2 12" xfId="14181"/>
    <cellStyle name="常规 3 2 2 13" xfId="14182"/>
    <cellStyle name="常规 3 2 2 14" xfId="14183"/>
    <cellStyle name="常规 3 2 2 17 2" xfId="14184"/>
    <cellStyle name="常规 3 2 2 17 3" xfId="14185"/>
    <cellStyle name="常规 3 2 2 26" xfId="14186"/>
    <cellStyle name="输出 3 3 5" xfId="14187"/>
    <cellStyle name="常规 3 2 3" xfId="14188"/>
    <cellStyle name="常规 3 2 3 2" xfId="14189"/>
    <cellStyle name="输出 3 3 6" xfId="14190"/>
    <cellStyle name="常规 3 2 4" xfId="14191"/>
    <cellStyle name="输出 3 3 7" xfId="14192"/>
    <cellStyle name="常规 3 2 5" xfId="14193"/>
    <cellStyle name="输出 3 3 8" xfId="14194"/>
    <cellStyle name="常规 3 2 6" xfId="14195"/>
    <cellStyle name="输出 3 3 9" xfId="14196"/>
    <cellStyle name="常规 3 2 7" xfId="14197"/>
    <cellStyle name="常规 3 2 8" xfId="14198"/>
    <cellStyle name="常规 3 2 9" xfId="14199"/>
    <cellStyle name="常规 3 24 10" xfId="14200"/>
    <cellStyle name="常规 3 24 11" xfId="14201"/>
    <cellStyle name="常规 3 31" xfId="14202"/>
    <cellStyle name="常规 3 26" xfId="14203"/>
    <cellStyle name="常规 3 26 2" xfId="14204"/>
    <cellStyle name="常规 3 26 3" xfId="14205"/>
    <cellStyle name="常规 3 26 4" xfId="14206"/>
    <cellStyle name="常规 3 26 5" xfId="14207"/>
    <cellStyle name="常规 3 26 7" xfId="14208"/>
    <cellStyle name="常规 3 26 8" xfId="14209"/>
    <cellStyle name="常规 3 26 9" xfId="14210"/>
    <cellStyle name="常规 3 32" xfId="14211"/>
    <cellStyle name="常规 3 27" xfId="14212"/>
    <cellStyle name="常规 3 33" xfId="14213"/>
    <cellStyle name="常规 3 28" xfId="14214"/>
    <cellStyle name="常规 3 34" xfId="14215"/>
    <cellStyle name="常规 3 29" xfId="14216"/>
    <cellStyle name="常规 3 3" xfId="14217"/>
    <cellStyle name="常规 3 3 13" xfId="14218"/>
    <cellStyle name="常规 3 3 20" xfId="14219"/>
    <cellStyle name="常规 3 3 15" xfId="14220"/>
    <cellStyle name="常规 3 3 15 10" xfId="14221"/>
    <cellStyle name="常规 3 3 15 11" xfId="14222"/>
    <cellStyle name="常规 3 3 15 2" xfId="14223"/>
    <cellStyle name="常规 3 3 15 3" xfId="14224"/>
    <cellStyle name="常规 3 3 15 4" xfId="14225"/>
    <cellStyle name="常规 3 3 15 6" xfId="14226"/>
    <cellStyle name="常规 3 3 15 7" xfId="14227"/>
    <cellStyle name="常规 3 3 15 8" xfId="14228"/>
    <cellStyle name="常规 3 3 15 9" xfId="14229"/>
    <cellStyle name="常规 3 3 21" xfId="14230"/>
    <cellStyle name="常规 3 3 16" xfId="14231"/>
    <cellStyle name="常规 3 3 16 2" xfId="14232"/>
    <cellStyle name="常规 3 3 16 3" xfId="14233"/>
    <cellStyle name="常规 3 3 22" xfId="14234"/>
    <cellStyle name="常规 3 3 17" xfId="14235"/>
    <cellStyle name="常规 3 3 23" xfId="14236"/>
    <cellStyle name="常规 3 3 18" xfId="14237"/>
    <cellStyle name="常规 3 3 24" xfId="14238"/>
    <cellStyle name="常规 3 3 19" xfId="14239"/>
    <cellStyle name="常规 3 3 2" xfId="14240"/>
    <cellStyle name="常规 3 3 2 10" xfId="14241"/>
    <cellStyle name="常规 3 3 2 11" xfId="14242"/>
    <cellStyle name="常规 3 3 2 12" xfId="14243"/>
    <cellStyle name="常规 3 3 2 13" xfId="14244"/>
    <cellStyle name="常规 3 3 2 14" xfId="14245"/>
    <cellStyle name="常规 3 3 2 23" xfId="14246"/>
    <cellStyle name="常规 3 3 2 18" xfId="14247"/>
    <cellStyle name="常规 3 3 2 2" xfId="14248"/>
    <cellStyle name="常规 3 3 2 3" xfId="14249"/>
    <cellStyle name="常规 3 3 2 5" xfId="14250"/>
    <cellStyle name="常规 3 3 2 7" xfId="14251"/>
    <cellStyle name="常规 3 3 2 8" xfId="14252"/>
    <cellStyle name="常规 3 3 25" xfId="14253"/>
    <cellStyle name="常规 3 3 3" xfId="14254"/>
    <cellStyle name="输入 3 2 5" xfId="14255"/>
    <cellStyle name="常规 3 3 3 10" xfId="14256"/>
    <cellStyle name="输入 3 2 6" xfId="14257"/>
    <cellStyle name="常规 3 3 3 11" xfId="14258"/>
    <cellStyle name="输入 3 2 7" xfId="14259"/>
    <cellStyle name="常规 3 3 3 12" xfId="14260"/>
    <cellStyle name="输入 3 2 8" xfId="14261"/>
    <cellStyle name="常规 3 3 3 13" xfId="14262"/>
    <cellStyle name="输入 3 2 9" xfId="14263"/>
    <cellStyle name="常规 3 3 3 14" xfId="14264"/>
    <cellStyle name="常规 3 3 4" xfId="14265"/>
    <cellStyle name="常规 3 3 5" xfId="14266"/>
    <cellStyle name="常规 3 3 6" xfId="14267"/>
    <cellStyle name="常规 3 3 7" xfId="14268"/>
    <cellStyle name="常规 3 3 8" xfId="14269"/>
    <cellStyle name="常规 3 3 9" xfId="14270"/>
    <cellStyle name="常规 3 35" xfId="14271"/>
    <cellStyle name="常规 6 2 2 2" xfId="14272"/>
    <cellStyle name="常规 3 36" xfId="14273"/>
    <cellStyle name="常规 6 2 2 3" xfId="14274"/>
    <cellStyle name="常规 3 37" xfId="14275"/>
    <cellStyle name="常规 3 4" xfId="14276"/>
    <cellStyle name="常规 3 4 10" xfId="14277"/>
    <cellStyle name="常规 3 4 11" xfId="14278"/>
    <cellStyle name="常规 3 4 12" xfId="14279"/>
    <cellStyle name="常规 3 4 13" xfId="14280"/>
    <cellStyle name="常规 3 4 14" xfId="14281"/>
    <cellStyle name="强调文字颜色 6 12 7" xfId="14282"/>
    <cellStyle name="常规 3 4 14 10" xfId="14283"/>
    <cellStyle name="强调文字颜色 6 12 8" xfId="14284"/>
    <cellStyle name="常规 3 4 14 11" xfId="14285"/>
    <cellStyle name="常规 3 4 14 2" xfId="14286"/>
    <cellStyle name="常规 3 4 14 3" xfId="14287"/>
    <cellStyle name="常规 3 4 14 4" xfId="14288"/>
    <cellStyle name="常规 3 4 14 6" xfId="14289"/>
    <cellStyle name="常规 3 4 14 7" xfId="14290"/>
    <cellStyle name="常规 3 4 14 8" xfId="14291"/>
    <cellStyle name="常规 3 4 14 9" xfId="14292"/>
    <cellStyle name="常规 3 4 20" xfId="14293"/>
    <cellStyle name="常规 3 4 15" xfId="14294"/>
    <cellStyle name="常规 3 4 15 2" xfId="14295"/>
    <cellStyle name="常规 3 4 15 3" xfId="14296"/>
    <cellStyle name="常规 3 4 21" xfId="14297"/>
    <cellStyle name="常规 3 4 16" xfId="14298"/>
    <cellStyle name="常规 3 4 22" xfId="14299"/>
    <cellStyle name="常规 3 4 17" xfId="14300"/>
    <cellStyle name="常规 3 4 23" xfId="14301"/>
    <cellStyle name="常规 3 4 18" xfId="14302"/>
    <cellStyle name="常规 3 4 24" xfId="14303"/>
    <cellStyle name="常规 3 4 19" xfId="14304"/>
    <cellStyle name="常规 3 4 2" xfId="14305"/>
    <cellStyle name="常规 5 7 6" xfId="14306"/>
    <cellStyle name="常规 3 4 2 10" xfId="14307"/>
    <cellStyle name="常规 5 7 7" xfId="14308"/>
    <cellStyle name="常规 3 4 2 11" xfId="14309"/>
    <cellStyle name="常规 5 7 8" xfId="14310"/>
    <cellStyle name="常规 3 4 2 12" xfId="14311"/>
    <cellStyle name="常规 3 4 2 2" xfId="14312"/>
    <cellStyle name="常规 3 4 2 3" xfId="14313"/>
    <cellStyle name="常规 3 4 2 5" xfId="14314"/>
    <cellStyle name="常规 3 4 2 6" xfId="14315"/>
    <cellStyle name="常规 3 4 2 7" xfId="14316"/>
    <cellStyle name="常规 3 4 2 8" xfId="14317"/>
    <cellStyle name="常规 3 4 2 9" xfId="14318"/>
    <cellStyle name="常规 3 4 3" xfId="14319"/>
    <cellStyle name="常规 3 4 4" xfId="14320"/>
    <cellStyle name="常规 3 4 5" xfId="14321"/>
    <cellStyle name="常规 3 4 6" xfId="14322"/>
    <cellStyle name="常规 3 4 7" xfId="14323"/>
    <cellStyle name="常规 3 4 8" xfId="14324"/>
    <cellStyle name="常规 3 5 10" xfId="14325"/>
    <cellStyle name="常规 3 5 12" xfId="14326"/>
    <cellStyle name="常规 3 5 13" xfId="14327"/>
    <cellStyle name="常规 3 5 14" xfId="14328"/>
    <cellStyle name="常规 3 5 20" xfId="14329"/>
    <cellStyle name="常规 3 5 15" xfId="14330"/>
    <cellStyle name="常规 3 5 21" xfId="14331"/>
    <cellStyle name="常规 3 5 16" xfId="14332"/>
    <cellStyle name="常规 3 5 16 11" xfId="14333"/>
    <cellStyle name="常规 3 5 22" xfId="14334"/>
    <cellStyle name="常规 3 5 17" xfId="14335"/>
    <cellStyle name="常规 3 5 17 2" xfId="14336"/>
    <cellStyle name="检查单元格 2 3 10" xfId="14337"/>
    <cellStyle name="常规 3 5 17 3" xfId="14338"/>
    <cellStyle name="常规 3 5 23" xfId="14339"/>
    <cellStyle name="常规 3 5 18" xfId="14340"/>
    <cellStyle name="常规 3 5 24" xfId="14341"/>
    <cellStyle name="常规 3 5 19" xfId="14342"/>
    <cellStyle name="常规 3 5 2" xfId="14343"/>
    <cellStyle name="常规 3 5 25" xfId="14344"/>
    <cellStyle name="常规 3 5 5" xfId="14345"/>
    <cellStyle name="常规 3 5 6" xfId="14346"/>
    <cellStyle name="常规 3 5 7" xfId="14347"/>
    <cellStyle name="常规 3 5 8" xfId="14348"/>
    <cellStyle name="常规 3 6" xfId="14349"/>
    <cellStyle name="常规 3 6 10" xfId="14350"/>
    <cellStyle name="常规 3 6 11" xfId="14351"/>
    <cellStyle name="常规 3 6 13" xfId="14352"/>
    <cellStyle name="常规 3 6 14" xfId="14353"/>
    <cellStyle name="常规 3 6 15" xfId="14354"/>
    <cellStyle name="常规 3 6 16" xfId="14355"/>
    <cellStyle name="常规 3 6 2" xfId="14356"/>
    <cellStyle name="常规 3 6 3" xfId="14357"/>
    <cellStyle name="常规 3 6 4" xfId="14358"/>
    <cellStyle name="常规 3 6 5" xfId="14359"/>
    <cellStyle name="常规 3 6 6" xfId="14360"/>
    <cellStyle name="常规 3 7" xfId="14361"/>
    <cellStyle name="常规 3 7 10" xfId="14362"/>
    <cellStyle name="常规 3 7 11" xfId="14363"/>
    <cellStyle name="常规 3 7 2" xfId="14364"/>
    <cellStyle name="常规 3 7 3" xfId="14365"/>
    <cellStyle name="常规 3 7 4" xfId="14366"/>
    <cellStyle name="常规 6 2 2 10" xfId="14367"/>
    <cellStyle name="常规 3 7 5" xfId="14368"/>
    <cellStyle name="常规 6 2 2 11" xfId="14369"/>
    <cellStyle name="常规 3 7 6" xfId="14370"/>
    <cellStyle name="常规 6 2 2 12" xfId="14371"/>
    <cellStyle name="常规 3 7 7" xfId="14372"/>
    <cellStyle name="常规 6 2 2 13" xfId="14373"/>
    <cellStyle name="常规 3 7 8" xfId="14374"/>
    <cellStyle name="常规 3 8" xfId="14375"/>
    <cellStyle name="常规 3 8 10" xfId="14376"/>
    <cellStyle name="强调文字颜色 3 2 2 2 10" xfId="14377"/>
    <cellStyle name="常规 3 8 13" xfId="14378"/>
    <cellStyle name="强调文字颜色 3 2 2 2 12" xfId="14379"/>
    <cellStyle name="常规 3 8 15" xfId="14380"/>
    <cellStyle name="常规 3 8 2" xfId="14381"/>
    <cellStyle name="常规 3 8 3" xfId="14382"/>
    <cellStyle name="常规 3 8 4" xfId="14383"/>
    <cellStyle name="常规 3 8 5" xfId="14384"/>
    <cellStyle name="常规 3 8 6" xfId="14385"/>
    <cellStyle name="常规 3 8 7" xfId="14386"/>
    <cellStyle name="常规 3 8 8" xfId="14387"/>
    <cellStyle name="常规 3 9" xfId="14388"/>
    <cellStyle name="常规 3 9 10" xfId="14389"/>
    <cellStyle name="常规 3 9 11" xfId="14390"/>
    <cellStyle name="常规 9 2 2 10 10" xfId="14391"/>
    <cellStyle name="常规 3 9 12" xfId="14392"/>
    <cellStyle name="常规 9 2 2 10 11" xfId="14393"/>
    <cellStyle name="常规 3 9 13" xfId="14394"/>
    <cellStyle name="常规 3 9 14" xfId="14395"/>
    <cellStyle name="常规 3 9 15" xfId="14396"/>
    <cellStyle name="常规 3 9 2" xfId="14397"/>
    <cellStyle name="常规 3 9 3" xfId="14398"/>
    <cellStyle name="常规 3 9 4" xfId="14399"/>
    <cellStyle name="常规 3 9 5" xfId="14400"/>
    <cellStyle name="常规 3 9 6" xfId="14401"/>
    <cellStyle name="常规 3 9 7" xfId="14402"/>
    <cellStyle name="常规 30 10 11" xfId="14403"/>
    <cellStyle name="常规 30 10 4" xfId="14404"/>
    <cellStyle name="常规 30 10 5" xfId="14405"/>
    <cellStyle name="常规 30 10 7" xfId="14406"/>
    <cellStyle name="常规 30 10 8" xfId="14407"/>
    <cellStyle name="常规 30 10 9" xfId="14408"/>
    <cellStyle name="常规 30 11" xfId="14409"/>
    <cellStyle name="常规 30 12" xfId="14410"/>
    <cellStyle name="常规 30 13" xfId="14411"/>
    <cellStyle name="常规 30 14" xfId="14412"/>
    <cellStyle name="警告文本 2 2_庄墓预算（定稿）2改" xfId="14413"/>
    <cellStyle name="常规 30 20" xfId="14414"/>
    <cellStyle name="常规 30 15" xfId="14415"/>
    <cellStyle name="常规 30 16" xfId="14416"/>
    <cellStyle name="常规 30 17" xfId="14417"/>
    <cellStyle name="常规 30 18" xfId="14418"/>
    <cellStyle name="常规 30 19" xfId="14419"/>
    <cellStyle name="常规 31 10 10" xfId="14420"/>
    <cellStyle name="常规 31 10 11" xfId="14421"/>
    <cellStyle name="常规 31 10 2" xfId="14422"/>
    <cellStyle name="常规 31 11" xfId="14423"/>
    <cellStyle name="常规 31 12" xfId="14424"/>
    <cellStyle name="常规 31 13" xfId="14425"/>
    <cellStyle name="常规 31 14" xfId="14426"/>
    <cellStyle name="常规 31 20" xfId="14427"/>
    <cellStyle name="常规 31 15" xfId="14428"/>
    <cellStyle name="常规 31 16" xfId="14429"/>
    <cellStyle name="常规 31 17" xfId="14430"/>
    <cellStyle name="常规 31 18" xfId="14431"/>
    <cellStyle name="常规 31 19" xfId="14432"/>
    <cellStyle name="常规 35 11" xfId="14433"/>
    <cellStyle name="常规 35 12" xfId="14434"/>
    <cellStyle name="常规 35 13" xfId="14435"/>
    <cellStyle name="常规 35 4" xfId="14436"/>
    <cellStyle name="常规 35 5" xfId="14437"/>
    <cellStyle name="常规 35 6" xfId="14438"/>
    <cellStyle name="常规 35 7" xfId="14439"/>
    <cellStyle name="常规 35 8" xfId="14440"/>
    <cellStyle name="常规 35 9" xfId="14441"/>
    <cellStyle name="常规 41" xfId="14442"/>
    <cellStyle name="常规 36" xfId="14443"/>
    <cellStyle name="常规 36 10" xfId="14444"/>
    <cellStyle name="常规 36 12" xfId="14445"/>
    <cellStyle name="常规 36 13" xfId="14446"/>
    <cellStyle name="常规 36 2" xfId="14447"/>
    <cellStyle name="常规 36 3" xfId="14448"/>
    <cellStyle name="常规 36 4" xfId="14449"/>
    <cellStyle name="常规 36 5" xfId="14450"/>
    <cellStyle name="常规 36 6" xfId="14451"/>
    <cellStyle name="常规 36 7" xfId="14452"/>
    <cellStyle name="常规 36 8" xfId="14453"/>
    <cellStyle name="常规 36 9" xfId="14454"/>
    <cellStyle name="常规 42" xfId="14455"/>
    <cellStyle name="常规 37" xfId="14456"/>
    <cellStyle name="常规 37 10" xfId="14457"/>
    <cellStyle name="常规 37 2" xfId="14458"/>
    <cellStyle name="常规 37 3" xfId="14459"/>
    <cellStyle name="常规 37 4" xfId="14460"/>
    <cellStyle name="常规 37 5" xfId="14461"/>
    <cellStyle name="常规 37 6" xfId="14462"/>
    <cellStyle name="常规 37 7" xfId="14463"/>
    <cellStyle name="常规 37 8" xfId="14464"/>
    <cellStyle name="常规 37 9" xfId="14465"/>
    <cellStyle name="常规 43" xfId="14466"/>
    <cellStyle name="常规 38" xfId="14467"/>
    <cellStyle name="常规 38 10" xfId="14468"/>
    <cellStyle name="常规 38 12" xfId="14469"/>
    <cellStyle name="常规 38 13" xfId="14470"/>
    <cellStyle name="常规 38 2" xfId="14471"/>
    <cellStyle name="常规 38 3" xfId="14472"/>
    <cellStyle name="常规 38 4" xfId="14473"/>
    <cellStyle name="常规 38 5" xfId="14474"/>
    <cellStyle name="常规 38 6" xfId="14475"/>
    <cellStyle name="常规 38 7" xfId="14476"/>
    <cellStyle name="注释 2 2 21 3" xfId="14477"/>
    <cellStyle name="常规 38 9" xfId="14478"/>
    <cellStyle name="常规 44" xfId="14479"/>
    <cellStyle name="常规 39" xfId="14480"/>
    <cellStyle name="常规 39 10" xfId="14481"/>
    <cellStyle name="常规 39 11" xfId="14482"/>
    <cellStyle name="常规 39 12" xfId="14483"/>
    <cellStyle name="常规 39 13" xfId="14484"/>
    <cellStyle name="常规 39 2" xfId="14485"/>
    <cellStyle name="常规 39 3" xfId="14486"/>
    <cellStyle name="常规 39 4" xfId="14487"/>
    <cellStyle name="常规 39 5" xfId="14488"/>
    <cellStyle name="常规 39 6" xfId="14489"/>
    <cellStyle name="常规 39 7" xfId="14490"/>
    <cellStyle name="常规 39 9" xfId="14491"/>
    <cellStyle name="常规 4" xfId="14492"/>
    <cellStyle name="常规 4 10" xfId="14493"/>
    <cellStyle name="常规 4 10 10" xfId="14494"/>
    <cellStyle name="常规 4 10 11" xfId="14495"/>
    <cellStyle name="常规 4 10 12" xfId="14496"/>
    <cellStyle name="常规 4 10 15" xfId="14497"/>
    <cellStyle name="常规 4 10 2" xfId="14498"/>
    <cellStyle name="常规 4 10 3" xfId="14499"/>
    <cellStyle name="常规 4 10 4" xfId="14500"/>
    <cellStyle name="常规 4 10 5" xfId="14501"/>
    <cellStyle name="常规 4 10 6" xfId="14502"/>
    <cellStyle name="常规 4 10 7" xfId="14503"/>
    <cellStyle name="常规 4 10 8" xfId="14504"/>
    <cellStyle name="常规 4 10 9" xfId="14505"/>
    <cellStyle name="常规 4 11" xfId="14506"/>
    <cellStyle name="常规 4 11 10" xfId="14507"/>
    <cellStyle name="常规 4 11 12" xfId="14508"/>
    <cellStyle name="常规 4 11 13" xfId="14509"/>
    <cellStyle name="常规 4 11 15" xfId="14510"/>
    <cellStyle name="常规 4 11 2" xfId="14511"/>
    <cellStyle name="常规 4 11 3" xfId="14512"/>
    <cellStyle name="常规 4 11 4" xfId="14513"/>
    <cellStyle name="常规 4 11 5" xfId="14514"/>
    <cellStyle name="常规 4 11 6" xfId="14515"/>
    <cellStyle name="常规 4 11 7" xfId="14516"/>
    <cellStyle name="常规 4 11 8" xfId="14517"/>
    <cellStyle name="常规 4 11 9" xfId="14518"/>
    <cellStyle name="常规 4 12" xfId="14519"/>
    <cellStyle name="常规 4 12 10" xfId="14520"/>
    <cellStyle name="常规 4 12 2" xfId="14521"/>
    <cellStyle name="常规 4 12 3" xfId="14522"/>
    <cellStyle name="常规 4 12 4" xfId="14523"/>
    <cellStyle name="常规 4 12 5" xfId="14524"/>
    <cellStyle name="常规 4 12 6" xfId="14525"/>
    <cellStyle name="常规 4 12 7" xfId="14526"/>
    <cellStyle name="常规 4 12 8" xfId="14527"/>
    <cellStyle name="常规 4 12 9" xfId="14528"/>
    <cellStyle name="适中 2 3 20 2" xfId="14529"/>
    <cellStyle name="常规 4 13" xfId="14530"/>
    <cellStyle name="强调文字颜色 4 13" xfId="14531"/>
    <cellStyle name="常规 4 13 5" xfId="14532"/>
    <cellStyle name="强调文字颜色 4 14" xfId="14533"/>
    <cellStyle name="常规 4 13 6" xfId="14534"/>
    <cellStyle name="强调文字颜色 4 15" xfId="14535"/>
    <cellStyle name="常规 4 13 7" xfId="14536"/>
    <cellStyle name="常规 4 13 8" xfId="14537"/>
    <cellStyle name="适中 2 3 20 3" xfId="14538"/>
    <cellStyle name="常规 4 14" xfId="14539"/>
    <cellStyle name="强调文字颜色 4 2 2 14" xfId="14540"/>
    <cellStyle name="常规 4 2" xfId="14541"/>
    <cellStyle name="常规 4 2 15" xfId="14542"/>
    <cellStyle name="常规 4 2 16" xfId="14543"/>
    <cellStyle name="常规 4 2 2" xfId="14544"/>
    <cellStyle name="常规 4 2 2 10" xfId="14545"/>
    <cellStyle name="常规 4 2 2 10 3" xfId="14546"/>
    <cellStyle name="常规 4 2 2 10 4" xfId="14547"/>
    <cellStyle name="常规 4 2 2 10 5" xfId="14548"/>
    <cellStyle name="常规 4 2 2 10 6" xfId="14549"/>
    <cellStyle name="常规 4 2 2 10 7" xfId="14550"/>
    <cellStyle name="常规 4 2 2 10 8" xfId="14551"/>
    <cellStyle name="常规 4 2 2 11" xfId="14552"/>
    <cellStyle name="常规 4 2 2 12" xfId="14553"/>
    <cellStyle name="常规 4 2 2 13" xfId="14554"/>
    <cellStyle name="常规 4 2 2 14" xfId="14555"/>
    <cellStyle name="常规 7 11 10" xfId="14556"/>
    <cellStyle name="常规 4 2 2 20" xfId="14557"/>
    <cellStyle name="常规 4 2 2 15" xfId="14558"/>
    <cellStyle name="常规 7 11 11" xfId="14559"/>
    <cellStyle name="常规 4 2 2 16" xfId="14560"/>
    <cellStyle name="常规 7 11 12" xfId="14561"/>
    <cellStyle name="常规 4 2 2 17" xfId="14562"/>
    <cellStyle name="常规 7 11 13" xfId="14563"/>
    <cellStyle name="常规 4 2 2 18" xfId="14564"/>
    <cellStyle name="常规 4 2 2 2 10" xfId="14565"/>
    <cellStyle name="常规 4 2 2 2 11" xfId="14566"/>
    <cellStyle name="常规 4 2 2 2 12" xfId="14567"/>
    <cellStyle name="常规 4 2 2 2 13" xfId="14568"/>
    <cellStyle name="常规 4 2 2 2 14" xfId="14569"/>
    <cellStyle name="常规 4 2 2 2 15" xfId="14570"/>
    <cellStyle name="常规 4 2 2 2 3" xfId="14571"/>
    <cellStyle name="常规 4 2 2 2 4" xfId="14572"/>
    <cellStyle name="常规 4 2 2 2 5" xfId="14573"/>
    <cellStyle name="常规 4 2 2 2 6" xfId="14574"/>
    <cellStyle name="常规 4 2 2 2 7" xfId="14575"/>
    <cellStyle name="常规 4 2 2 2 8" xfId="14576"/>
    <cellStyle name="常规 4 2 2 2 9" xfId="14577"/>
    <cellStyle name="常规 7 11 2" xfId="14578"/>
    <cellStyle name="常规 4 2 2 3" xfId="14579"/>
    <cellStyle name="常规 7 11 3" xfId="14580"/>
    <cellStyle name="常规 4 2 2 4" xfId="14581"/>
    <cellStyle name="常规 7 11 4" xfId="14582"/>
    <cellStyle name="常规 4 2 2 5" xfId="14583"/>
    <cellStyle name="常规 7 11 5" xfId="14584"/>
    <cellStyle name="常规 4 2 2 6" xfId="14585"/>
    <cellStyle name="常规 7 11 6" xfId="14586"/>
    <cellStyle name="常规 4 2 2 7" xfId="14587"/>
    <cellStyle name="常规 7 11 7" xfId="14588"/>
    <cellStyle name="常规 4 2 2 8" xfId="14589"/>
    <cellStyle name="常规 7 11 8" xfId="14590"/>
    <cellStyle name="常规 4 2 2 9" xfId="14591"/>
    <cellStyle name="常规 4 2 3" xfId="14592"/>
    <cellStyle name="常规 7 4 2 5" xfId="14593"/>
    <cellStyle name="常规 4 2 3 10" xfId="14594"/>
    <cellStyle name="常规 7 4 2 6" xfId="14595"/>
    <cellStyle name="常规 4 2 3 11" xfId="14596"/>
    <cellStyle name="常规 7 4 2 7" xfId="14597"/>
    <cellStyle name="常规 4 2 3 12" xfId="14598"/>
    <cellStyle name="常规 7 4 2 8" xfId="14599"/>
    <cellStyle name="常规 4 2 3 13" xfId="14600"/>
    <cellStyle name="常规 7 4 2 9" xfId="14601"/>
    <cellStyle name="常规 4 2 3 14" xfId="14602"/>
    <cellStyle name="常规 7 12 10" xfId="14603"/>
    <cellStyle name="常规 4 2 3 15" xfId="14604"/>
    <cellStyle name="常规 4 2 3 2" xfId="14605"/>
    <cellStyle name="常规 7 12 2" xfId="14606"/>
    <cellStyle name="常规 4 2 3 3" xfId="14607"/>
    <cellStyle name="常规 7 12 3" xfId="14608"/>
    <cellStyle name="常规 4 2 3 4" xfId="14609"/>
    <cellStyle name="常规 7 12 4" xfId="14610"/>
    <cellStyle name="常规 4 2 3 5" xfId="14611"/>
    <cellStyle name="常规 7 12 5" xfId="14612"/>
    <cellStyle name="常规 4 2 3 6" xfId="14613"/>
    <cellStyle name="常规 7 12 6" xfId="14614"/>
    <cellStyle name="常规 4 2 3 7" xfId="14615"/>
    <cellStyle name="常规 4 2 4" xfId="14616"/>
    <cellStyle name="常规 4 2 4 10" xfId="14617"/>
    <cellStyle name="常规 4 2 4 2" xfId="14618"/>
    <cellStyle name="常规 7 13 2" xfId="14619"/>
    <cellStyle name="常规 4 2 4 3" xfId="14620"/>
    <cellStyle name="常规 7 13 3" xfId="14621"/>
    <cellStyle name="常规 4 2 4 4" xfId="14622"/>
    <cellStyle name="常规 7 13 4" xfId="14623"/>
    <cellStyle name="常规 4 2 4 5" xfId="14624"/>
    <cellStyle name="常规 7 13 5" xfId="14625"/>
    <cellStyle name="常规 4 2 4 6" xfId="14626"/>
    <cellStyle name="常规 8 2 2 10" xfId="14627"/>
    <cellStyle name="常规 7 13 6" xfId="14628"/>
    <cellStyle name="常规 4 2 4 7" xfId="14629"/>
    <cellStyle name="常规 4 2 5" xfId="14630"/>
    <cellStyle name="常规 4 2 6" xfId="14631"/>
    <cellStyle name="强调文字颜色 4 2 2 20" xfId="14632"/>
    <cellStyle name="强调文字颜色 4 2 2 15" xfId="14633"/>
    <cellStyle name="常规 4 3" xfId="14634"/>
    <cellStyle name="常规 4 3 10" xfId="14635"/>
    <cellStyle name="常规 4 3 11" xfId="14636"/>
    <cellStyle name="常规 4 3 13" xfId="14637"/>
    <cellStyle name="常规 4 3 14" xfId="14638"/>
    <cellStyle name="常规 4 3 20" xfId="14639"/>
    <cellStyle name="常规 4 3 15" xfId="14640"/>
    <cellStyle name="常规 4 3 15 2" xfId="14641"/>
    <cellStyle name="常规 4 3 15 3" xfId="14642"/>
    <cellStyle name="常规 4 3 15 7" xfId="14643"/>
    <cellStyle name="常规 4 3 15 8" xfId="14644"/>
    <cellStyle name="常规 4 3 15 9" xfId="14645"/>
    <cellStyle name="常规 4 3 21" xfId="14646"/>
    <cellStyle name="常规 4 3 16" xfId="14647"/>
    <cellStyle name="常规 4 3 22" xfId="14648"/>
    <cellStyle name="常规 4 3 17" xfId="14649"/>
    <cellStyle name="常规 4 3 23" xfId="14650"/>
    <cellStyle name="常规 4 3 18" xfId="14651"/>
    <cellStyle name="常规 4 3 24" xfId="14652"/>
    <cellStyle name="常规 4 3 19" xfId="14653"/>
    <cellStyle name="常规 4 3 2" xfId="14654"/>
    <cellStyle name="常规 4 3 2 10" xfId="14655"/>
    <cellStyle name="常规 4 3 2 11" xfId="14656"/>
    <cellStyle name="常规 4 3 2 12" xfId="14657"/>
    <cellStyle name="常规 4 3 2 13" xfId="14658"/>
    <cellStyle name="常规 4 3 2 14" xfId="14659"/>
    <cellStyle name="常规 4 3 2 15" xfId="14660"/>
    <cellStyle name="常规 4 3 2 2" xfId="14661"/>
    <cellStyle name="强调文字颜色 3 3 2 2 10" xfId="14662"/>
    <cellStyle name="常规 4 3 2 3" xfId="14663"/>
    <cellStyle name="强调文字颜色 3 3 2 2 11" xfId="14664"/>
    <cellStyle name="常规 4 3 2 4" xfId="14665"/>
    <cellStyle name="强调文字颜色 3 3 2 2 12" xfId="14666"/>
    <cellStyle name="常规 4 3 2 5" xfId="14667"/>
    <cellStyle name="强调文字颜色 3 3 2 2 13" xfId="14668"/>
    <cellStyle name="常规 4 3 2 6" xfId="14669"/>
    <cellStyle name="强调文字颜色 3 3 2 2 14" xfId="14670"/>
    <cellStyle name="常规 4 3 2 7" xfId="14671"/>
    <cellStyle name="强调文字颜色 3 3 2 2 15" xfId="14672"/>
    <cellStyle name="常规 4 3 2 8" xfId="14673"/>
    <cellStyle name="常规 4 3 2 9" xfId="14674"/>
    <cellStyle name="常规 4 3 3" xfId="14675"/>
    <cellStyle name="千位分隔 2 3 2 6" xfId="14676"/>
    <cellStyle name="常规 4 3 3 10" xfId="14677"/>
    <cellStyle name="千位分隔 2 3 2 7" xfId="14678"/>
    <cellStyle name="常规 4 3 3 11" xfId="14679"/>
    <cellStyle name="千位分隔 2 3 2 8" xfId="14680"/>
    <cellStyle name="常规 4 3 3 12" xfId="14681"/>
    <cellStyle name="千位分隔 2 3 2 9" xfId="14682"/>
    <cellStyle name="常规 4 3 3 13" xfId="14683"/>
    <cellStyle name="常规 4 3 3 14" xfId="14684"/>
    <cellStyle name="常规 4 3 3 15" xfId="14685"/>
    <cellStyle name="常规 4 3 3 2" xfId="14686"/>
    <cellStyle name="常规 4 3 3 3" xfId="14687"/>
    <cellStyle name="常规 4 3 3 4" xfId="14688"/>
    <cellStyle name="常规 4 3 3 5" xfId="14689"/>
    <cellStyle name="常规 4 3 3 6" xfId="14690"/>
    <cellStyle name="常规 4 3 3 7" xfId="14691"/>
    <cellStyle name="强调文字颜色 4 2 2 21" xfId="14692"/>
    <cellStyle name="强调文字颜色 4 2 2 16" xfId="14693"/>
    <cellStyle name="常规 4 4" xfId="14694"/>
    <cellStyle name="强调文字颜色 4 2 2 21 10" xfId="14695"/>
    <cellStyle name="常规 4 4 10" xfId="14696"/>
    <cellStyle name="常规 4 4 10 2" xfId="14697"/>
    <cellStyle name="常规 4 4 10 3" xfId="14698"/>
    <cellStyle name="常规 4 4 10 4" xfId="14699"/>
    <cellStyle name="常规 4 4 10 6" xfId="14700"/>
    <cellStyle name="常规 4 4 10 7" xfId="14701"/>
    <cellStyle name="常规 4 4 10 8" xfId="14702"/>
    <cellStyle name="常规 4 4 10 9" xfId="14703"/>
    <cellStyle name="强调文字颜色 4 2 2 21 11" xfId="14704"/>
    <cellStyle name="常规 4 4 11" xfId="14705"/>
    <cellStyle name="常规 4 4 12" xfId="14706"/>
    <cellStyle name="常规 4 4 13" xfId="14707"/>
    <cellStyle name="常规 4 4 14" xfId="14708"/>
    <cellStyle name="常规 4 4 20" xfId="14709"/>
    <cellStyle name="常规 4 4 15" xfId="14710"/>
    <cellStyle name="常规 4 4 16" xfId="14711"/>
    <cellStyle name="常规 4 4 17" xfId="14712"/>
    <cellStyle name="常规 4 4 18" xfId="14713"/>
    <cellStyle name="常规 4 4 19" xfId="14714"/>
    <cellStyle name="强调文字颜色 4 2 2 21 2" xfId="14715"/>
    <cellStyle name="常规 4 4 2" xfId="14716"/>
    <cellStyle name="常规 4 4 2 15" xfId="14717"/>
    <cellStyle name="千位分隔 19 4" xfId="14718"/>
    <cellStyle name="常规 4 4 2 2" xfId="14719"/>
    <cellStyle name="千位分隔 19 5" xfId="14720"/>
    <cellStyle name="常规 4 4 2 3" xfId="14721"/>
    <cellStyle name="千位分隔 19 6" xfId="14722"/>
    <cellStyle name="常规 4 4 2 4" xfId="14723"/>
    <cellStyle name="千位分隔 19 7" xfId="14724"/>
    <cellStyle name="常规 4 4 2 5" xfId="14725"/>
    <cellStyle name="千位分隔 19 8" xfId="14726"/>
    <cellStyle name="常规 4 4 2 6" xfId="14727"/>
    <cellStyle name="千位分隔 19 9" xfId="14728"/>
    <cellStyle name="常规 4 4 2 7" xfId="14729"/>
    <cellStyle name="常规 4 4 2 8" xfId="14730"/>
    <cellStyle name="强调文字颜色 4 2 2 21 3" xfId="14731"/>
    <cellStyle name="常规 4 4 3" xfId="14732"/>
    <cellStyle name="常规 7 3 10 3" xfId="14733"/>
    <cellStyle name="常规 4 5 10" xfId="14734"/>
    <cellStyle name="常规 4 5 2 10" xfId="14735"/>
    <cellStyle name="常规 4 5 2 11" xfId="14736"/>
    <cellStyle name="常规 4 5 2 12" xfId="14737"/>
    <cellStyle name="常规 4 5 2 13" xfId="14738"/>
    <cellStyle name="常规 4 5 2 14" xfId="14739"/>
    <cellStyle name="常规 4 5 2 15" xfId="14740"/>
    <cellStyle name="常规 4 5 2 3" xfId="14741"/>
    <cellStyle name="常规 4 5 2 4" xfId="14742"/>
    <cellStyle name="常规 4 5 2 5" xfId="14743"/>
    <cellStyle name="常规 4 5 2 6" xfId="14744"/>
    <cellStyle name="常规 4 5 2 7" xfId="14745"/>
    <cellStyle name="常规 4 5 2 8" xfId="14746"/>
    <cellStyle name="常规 4 5 2 9" xfId="14747"/>
    <cellStyle name="常规 4 5 7" xfId="14748"/>
    <cellStyle name="强调文字颜色 4 2 2 23" xfId="14749"/>
    <cellStyle name="强调文字颜色 4 2 2 18" xfId="14750"/>
    <cellStyle name="常规 4 6" xfId="14751"/>
    <cellStyle name="常规 4 6 10" xfId="14752"/>
    <cellStyle name="常规 4 6 11" xfId="14753"/>
    <cellStyle name="常规 4 6 13" xfId="14754"/>
    <cellStyle name="常规 4 6 14" xfId="14755"/>
    <cellStyle name="常规 4 6 15" xfId="14756"/>
    <cellStyle name="常规 4 6 16" xfId="14757"/>
    <cellStyle name="链接单元格 9" xfId="14758"/>
    <cellStyle name="常规 4 6 2" xfId="14759"/>
    <cellStyle name="常规 4 6 3" xfId="14760"/>
    <cellStyle name="常规 4 6 5" xfId="14761"/>
    <cellStyle name="常规 4 6 6" xfId="14762"/>
    <cellStyle name="常规 4 6 7" xfId="14763"/>
    <cellStyle name="强调文字颜色 4 2 2 24" xfId="14764"/>
    <cellStyle name="强调文字颜色 4 2 2 19" xfId="14765"/>
    <cellStyle name="常规 4 7" xfId="14766"/>
    <cellStyle name="常规 4 7 10" xfId="14767"/>
    <cellStyle name="常规 4 7 11" xfId="14768"/>
    <cellStyle name="常规 4 7 13" xfId="14769"/>
    <cellStyle name="常规 4 7 15" xfId="14770"/>
    <cellStyle name="常规 4 7 16" xfId="14771"/>
    <cellStyle name="常规 4 7 2" xfId="14772"/>
    <cellStyle name="常规 4 7 3" xfId="14773"/>
    <cellStyle name="常规 4 7 5" xfId="14774"/>
    <cellStyle name="常规 4 7 6" xfId="14775"/>
    <cellStyle name="常规 4 7 7" xfId="14776"/>
    <cellStyle name="强调文字颜色 4 2 2 30" xfId="14777"/>
    <cellStyle name="强调文字颜色 4 2 2 25" xfId="14778"/>
    <cellStyle name="常规 4 8" xfId="14779"/>
    <cellStyle name="强调文字颜色 2 2 2 24" xfId="14780"/>
    <cellStyle name="强调文字颜色 2 2 2 19" xfId="14781"/>
    <cellStyle name="常规 4 8 10" xfId="14782"/>
    <cellStyle name="强调文字颜色 2 2 2 31" xfId="14783"/>
    <cellStyle name="强调文字颜色 2 2 2 26" xfId="14784"/>
    <cellStyle name="好 3 2 2 3" xfId="14785"/>
    <cellStyle name="常规 4 8 12" xfId="14786"/>
    <cellStyle name="强调文字颜色 2 2 2 27" xfId="14787"/>
    <cellStyle name="好 3 2 2 4" xfId="14788"/>
    <cellStyle name="常规 4 8 13" xfId="14789"/>
    <cellStyle name="强调文字颜色 2 2 2 28" xfId="14790"/>
    <cellStyle name="好 3 2 2 5" xfId="14791"/>
    <cellStyle name="常规 4 8 14" xfId="14792"/>
    <cellStyle name="强调文字颜色 2 2 2 29" xfId="14793"/>
    <cellStyle name="好 3 2 2 6" xfId="14794"/>
    <cellStyle name="常规 4 8 15" xfId="14795"/>
    <cellStyle name="常规 4 8 2" xfId="14796"/>
    <cellStyle name="常规 4 8 3" xfId="14797"/>
    <cellStyle name="常规 4 8 5" xfId="14798"/>
    <cellStyle name="常规 4 8 6" xfId="14799"/>
    <cellStyle name="常规 4 8 7" xfId="14800"/>
    <cellStyle name="强调文字颜色 4 2 2 31" xfId="14801"/>
    <cellStyle name="强调文字颜色 4 2 2 26" xfId="14802"/>
    <cellStyle name="常规 4 9" xfId="14803"/>
    <cellStyle name="强调文字颜色 2 2 3 24" xfId="14804"/>
    <cellStyle name="强调文字颜色 2 2 3 19" xfId="14805"/>
    <cellStyle name="常规 4 9 10" xfId="14806"/>
    <cellStyle name="强调文字颜色 2 2 3 30" xfId="14807"/>
    <cellStyle name="强调文字颜色 2 2 3 25" xfId="14808"/>
    <cellStyle name="常规 4 9 11" xfId="14809"/>
    <cellStyle name="强调文字颜色 2 2 3 26" xfId="14810"/>
    <cellStyle name="常规 4 9 12" xfId="14811"/>
    <cellStyle name="强调文字颜色 2 2 3 27" xfId="14812"/>
    <cellStyle name="常规 4 9 13" xfId="14813"/>
    <cellStyle name="强调文字颜色 2 2 3 28" xfId="14814"/>
    <cellStyle name="常规 4 9 14" xfId="14815"/>
    <cellStyle name="强调文字颜色 2 2 3 29" xfId="14816"/>
    <cellStyle name="常规 4 9 15" xfId="14817"/>
    <cellStyle name="常规 4 9 2" xfId="14818"/>
    <cellStyle name="常规 4 9 3" xfId="14819"/>
    <cellStyle name="常规 4 9 5" xfId="14820"/>
    <cellStyle name="常规 4 9 6" xfId="14821"/>
    <cellStyle name="常规 4 9 7" xfId="14822"/>
    <cellStyle name="常规 50" xfId="14823"/>
    <cellStyle name="常规 45" xfId="14824"/>
    <cellStyle name="常规 51" xfId="14825"/>
    <cellStyle name="常规 46" xfId="14826"/>
    <cellStyle name="常规 52" xfId="14827"/>
    <cellStyle name="常规 47" xfId="14828"/>
    <cellStyle name="常规 53" xfId="14829"/>
    <cellStyle name="常规 48" xfId="14830"/>
    <cellStyle name="常规 54" xfId="14831"/>
    <cellStyle name="常规 49" xfId="14832"/>
    <cellStyle name="常规 5" xfId="14833"/>
    <cellStyle name="常规 5 10 10" xfId="14834"/>
    <cellStyle name="常规 5 10 11" xfId="14835"/>
    <cellStyle name="常规 5 10 12" xfId="14836"/>
    <cellStyle name="常规 5 10 14" xfId="14837"/>
    <cellStyle name="常规 5 10 15" xfId="14838"/>
    <cellStyle name="常规 5 10 2" xfId="14839"/>
    <cellStyle name="常规 5 10 3" xfId="14840"/>
    <cellStyle name="常规 5 10 4" xfId="14841"/>
    <cellStyle name="常规 5 10 5" xfId="14842"/>
    <cellStyle name="常规 5 10 6" xfId="14843"/>
    <cellStyle name="常规 5 10 7" xfId="14844"/>
    <cellStyle name="常规 5 10 8" xfId="14845"/>
    <cellStyle name="常规 5 10 9" xfId="14846"/>
    <cellStyle name="常规 5 11" xfId="14847"/>
    <cellStyle name="常规 5 11 10" xfId="14848"/>
    <cellStyle name="常规 5 11 12" xfId="14849"/>
    <cellStyle name="常规 5 11 13" xfId="14850"/>
    <cellStyle name="常规 5 11 14" xfId="14851"/>
    <cellStyle name="常规 5 11 15" xfId="14852"/>
    <cellStyle name="常规 5 11 2" xfId="14853"/>
    <cellStyle name="常规 5 11 3" xfId="14854"/>
    <cellStyle name="常规 5 11 4" xfId="14855"/>
    <cellStyle name="常规 5 11 5" xfId="14856"/>
    <cellStyle name="常规 5 11 6" xfId="14857"/>
    <cellStyle name="常规 5 11 7" xfId="14858"/>
    <cellStyle name="常规 5 11 8" xfId="14859"/>
    <cellStyle name="常规 5 12" xfId="14860"/>
    <cellStyle name="千位分隔 6 5" xfId="14861"/>
    <cellStyle name="常规 5 12 10" xfId="14862"/>
    <cellStyle name="千位分隔 6 8" xfId="14863"/>
    <cellStyle name="常规 5 12 13" xfId="14864"/>
    <cellStyle name="千位分隔 6 9" xfId="14865"/>
    <cellStyle name="常规 5 12 14" xfId="14866"/>
    <cellStyle name="常规 5 12 15" xfId="14867"/>
    <cellStyle name="常规 5 12 2" xfId="14868"/>
    <cellStyle name="常规 5 12 3" xfId="14869"/>
    <cellStyle name="常规 5 12 4" xfId="14870"/>
    <cellStyle name="常规 5 12 5" xfId="14871"/>
    <cellStyle name="常规 5 12 6" xfId="14872"/>
    <cellStyle name="常规 5 12 7" xfId="14873"/>
    <cellStyle name="常规 5 12 8" xfId="14874"/>
    <cellStyle name="常规 5 12 9" xfId="14875"/>
    <cellStyle name="常规 5 13" xfId="14876"/>
    <cellStyle name="常规 5 13 10" xfId="14877"/>
    <cellStyle name="常规 5 13 11" xfId="14878"/>
    <cellStyle name="常规 5 13 13" xfId="14879"/>
    <cellStyle name="常规 5 13 14" xfId="14880"/>
    <cellStyle name="常规 5 13 15" xfId="14881"/>
    <cellStyle name="常规 5 13 5" xfId="14882"/>
    <cellStyle name="常规 5 13 6" xfId="14883"/>
    <cellStyle name="常规 5 13 7" xfId="14884"/>
    <cellStyle name="常规 5 13 8" xfId="14885"/>
    <cellStyle name="常规 5 14" xfId="14886"/>
    <cellStyle name="常规 5 21" xfId="14887"/>
    <cellStyle name="常规 5 16" xfId="14888"/>
    <cellStyle name="常规 5 23" xfId="14889"/>
    <cellStyle name="常规 5 18" xfId="14890"/>
    <cellStyle name="常规 5 2" xfId="14891"/>
    <cellStyle name="常规 5 2 10" xfId="14892"/>
    <cellStyle name="常规 5 2 11" xfId="14893"/>
    <cellStyle name="常规 5 2 2" xfId="14894"/>
    <cellStyle name="常规 5 2 2 10" xfId="14895"/>
    <cellStyle name="常规 5 2 2 10 10" xfId="14896"/>
    <cellStyle name="常规 5 2 2 10 3" xfId="14897"/>
    <cellStyle name="常规 5 2 2 10 4" xfId="14898"/>
    <cellStyle name="常规 5 2 2 10 5" xfId="14899"/>
    <cellStyle name="常规 7 8 10" xfId="14900"/>
    <cellStyle name="常规 5 2 2 10 6" xfId="14901"/>
    <cellStyle name="常规 7 8 11" xfId="14902"/>
    <cellStyle name="常规 5 2 2 10 7" xfId="14903"/>
    <cellStyle name="常规 7 8 12" xfId="14904"/>
    <cellStyle name="常规 5 2 2 10 8" xfId="14905"/>
    <cellStyle name="常规 7 8 13" xfId="14906"/>
    <cellStyle name="常规 5 2 2 10 9" xfId="14907"/>
    <cellStyle name="常规 5 2 2 11" xfId="14908"/>
    <cellStyle name="常规 5 2 2 12" xfId="14909"/>
    <cellStyle name="常规 5 2 2 13" xfId="14910"/>
    <cellStyle name="常规 5 2 2 14" xfId="14911"/>
    <cellStyle name="常规 5 2 2 20" xfId="14912"/>
    <cellStyle name="常规 5 2 2 15" xfId="14913"/>
    <cellStyle name="常规 5 2 2 16" xfId="14914"/>
    <cellStyle name="常规 5 2 2 17" xfId="14915"/>
    <cellStyle name="常规 5 2 2 18" xfId="14916"/>
    <cellStyle name="常规 5 2 2 2" xfId="14917"/>
    <cellStyle name="常规 5 2 2 2 10" xfId="14918"/>
    <cellStyle name="常规 5 2 2 2 11" xfId="14919"/>
    <cellStyle name="常规 5 2 2 2 12" xfId="14920"/>
    <cellStyle name="常规 5 2 2 2 13" xfId="14921"/>
    <cellStyle name="常规 5 2 2 2 14" xfId="14922"/>
    <cellStyle name="常规 5 2 2 2 15" xfId="14923"/>
    <cellStyle name="常规 5 2 2 2 2" xfId="14924"/>
    <cellStyle name="常规 5 2 2 2 3" xfId="14925"/>
    <cellStyle name="常规 5 2 2 2 4" xfId="14926"/>
    <cellStyle name="常规 5 2 2 2 5" xfId="14927"/>
    <cellStyle name="常规 5 2 2 2 6" xfId="14928"/>
    <cellStyle name="常规 5 2 2 2 7" xfId="14929"/>
    <cellStyle name="常规 5 2 2 2 8" xfId="14930"/>
    <cellStyle name="常规 5 2 2 2 9" xfId="14931"/>
    <cellStyle name="常规 5 2 2 3" xfId="14932"/>
    <cellStyle name="常规 5 2 2 4" xfId="14933"/>
    <cellStyle name="常规 5 2 2 5" xfId="14934"/>
    <cellStyle name="常规 5 2 2 6" xfId="14935"/>
    <cellStyle name="常规 5 2 2 7" xfId="14936"/>
    <cellStyle name="常规 5 2 2 8" xfId="14937"/>
    <cellStyle name="常规 5 2 3" xfId="14938"/>
    <cellStyle name="常规 5 2 3 10" xfId="14939"/>
    <cellStyle name="常规 5 2 3 2" xfId="14940"/>
    <cellStyle name="常规 5 2 3 3" xfId="14941"/>
    <cellStyle name="常规 5 2 3 4" xfId="14942"/>
    <cellStyle name="常规 5 2 3 5" xfId="14943"/>
    <cellStyle name="常规 5 2 3 6" xfId="14944"/>
    <cellStyle name="常规 5 2 3 7" xfId="14945"/>
    <cellStyle name="常规 5 2 3 8" xfId="14946"/>
    <cellStyle name="常规 5 2 4" xfId="14947"/>
    <cellStyle name="常规 5 2 5" xfId="14948"/>
    <cellStyle name="常规 5 2 6" xfId="14949"/>
    <cellStyle name="常规 5 25" xfId="14950"/>
    <cellStyle name="常规 5 3" xfId="14951"/>
    <cellStyle name="常规 5 3 10" xfId="14952"/>
    <cellStyle name="输入 12" xfId="14953"/>
    <cellStyle name="常规 5 3 10 2" xfId="14954"/>
    <cellStyle name="输入 13" xfId="14955"/>
    <cellStyle name="常规 5 3 10 3" xfId="14956"/>
    <cellStyle name="输入 14" xfId="14957"/>
    <cellStyle name="常规 5 3 10 4" xfId="14958"/>
    <cellStyle name="常规 5 3 10 6" xfId="14959"/>
    <cellStyle name="常规 5 3 10 7" xfId="14960"/>
    <cellStyle name="常规 5 3 10 8" xfId="14961"/>
    <cellStyle name="常规 5 3 10 9" xfId="14962"/>
    <cellStyle name="常规 5 3 11" xfId="14963"/>
    <cellStyle name="常规 5 3 12" xfId="14964"/>
    <cellStyle name="常规 5 3 13" xfId="14965"/>
    <cellStyle name="常规 5 3 14" xfId="14966"/>
    <cellStyle name="常规 5 3 20" xfId="14967"/>
    <cellStyle name="常规 5 3 15" xfId="14968"/>
    <cellStyle name="强调文字颜色 4 2 2 2" xfId="14969"/>
    <cellStyle name="常规 5 3 16" xfId="14970"/>
    <cellStyle name="样式 1 2 2 2 5" xfId="14971"/>
    <cellStyle name="常规 5 3 2" xfId="14972"/>
    <cellStyle name="常规 5 3 2 10" xfId="14973"/>
    <cellStyle name="常规 5 3 2 11" xfId="14974"/>
    <cellStyle name="常规 5 3 2 12" xfId="14975"/>
    <cellStyle name="常规 5 3 2 13" xfId="14976"/>
    <cellStyle name="常规 5 3 2 14" xfId="14977"/>
    <cellStyle name="常规 5 3 2 15" xfId="14978"/>
    <cellStyle name="常规 5 3 2 2" xfId="14979"/>
    <cellStyle name="常规 5 3 2 3" xfId="14980"/>
    <cellStyle name="常规 5 3 2 4" xfId="14981"/>
    <cellStyle name="常规 5 3 2 5" xfId="14982"/>
    <cellStyle name="常规 5 3 2 6" xfId="14983"/>
    <cellStyle name="常规 5 3 2 8" xfId="14984"/>
    <cellStyle name="常规 5 3 2 9" xfId="14985"/>
    <cellStyle name="样式 1 2 2 2 6" xfId="14986"/>
    <cellStyle name="常规 5 3 3" xfId="14987"/>
    <cellStyle name="常规 5 4" xfId="14988"/>
    <cellStyle name="常规 5 4 10" xfId="14989"/>
    <cellStyle name="常规 5 4 10 2" xfId="14990"/>
    <cellStyle name="常规 5 4 10 3" xfId="14991"/>
    <cellStyle name="常规 5 4 10 4" xfId="14992"/>
    <cellStyle name="常规 5 4 10 6" xfId="14993"/>
    <cellStyle name="常规 5 4 10 7" xfId="14994"/>
    <cellStyle name="常规 5 4 10 8" xfId="14995"/>
    <cellStyle name="常规 5 4 10 9" xfId="14996"/>
    <cellStyle name="常规 5 4 11" xfId="14997"/>
    <cellStyle name="常规 5 4 12" xfId="14998"/>
    <cellStyle name="常规 5 4 13" xfId="14999"/>
    <cellStyle name="常规 5 4 20" xfId="15000"/>
    <cellStyle name="常规 5 4 15" xfId="15001"/>
    <cellStyle name="常规 5 4 16" xfId="15002"/>
    <cellStyle name="常规 5 4 17" xfId="15003"/>
    <cellStyle name="常规 5 4 19" xfId="15004"/>
    <cellStyle name="输入 2 2 30" xfId="15005"/>
    <cellStyle name="输入 2 2 25" xfId="15006"/>
    <cellStyle name="常规 5 4 2" xfId="15007"/>
    <cellStyle name="常规 5 4 2 12" xfId="15008"/>
    <cellStyle name="常规 5 4 2 13" xfId="15009"/>
    <cellStyle name="常规 5 4 2 14" xfId="15010"/>
    <cellStyle name="常规 5 4 2 15" xfId="15011"/>
    <cellStyle name="常规 5 4 2 2" xfId="15012"/>
    <cellStyle name="常规 5 4 2 3" xfId="15013"/>
    <cellStyle name="常规 5 4 2 4" xfId="15014"/>
    <cellStyle name="常规 5 4 2 5" xfId="15015"/>
    <cellStyle name="常规 5 4 2 6" xfId="15016"/>
    <cellStyle name="千位分隔 6 2" xfId="15017"/>
    <cellStyle name="常规 5 4 2 7" xfId="15018"/>
    <cellStyle name="千位分隔 6 3" xfId="15019"/>
    <cellStyle name="常规 5 4 2 8" xfId="15020"/>
    <cellStyle name="千位分隔 6 4" xfId="15021"/>
    <cellStyle name="常规 5 4 2 9" xfId="15022"/>
    <cellStyle name="输入 2 2 31" xfId="15023"/>
    <cellStyle name="输入 2 2 26" xfId="15024"/>
    <cellStyle name="常规 5 4 3" xfId="15025"/>
    <cellStyle name="常规 7 4 10 3" xfId="15026"/>
    <cellStyle name="常规 5 5 10" xfId="15027"/>
    <cellStyle name="常规 5 5 2" xfId="15028"/>
    <cellStyle name="常规 5 5 2 2" xfId="15029"/>
    <cellStyle name="常规 5 5 2 3" xfId="15030"/>
    <cellStyle name="常规 5 5 2 4" xfId="15031"/>
    <cellStyle name="常规 5 5 2 5" xfId="15032"/>
    <cellStyle name="常规 5 5 2 7" xfId="15033"/>
    <cellStyle name="常规 5 5 2 8" xfId="15034"/>
    <cellStyle name="常规 5 5 2 9" xfId="15035"/>
    <cellStyle name="常规 5 5 3" xfId="15036"/>
    <cellStyle name="常规 5 6 15" xfId="15037"/>
    <cellStyle name="常规 5 6 16" xfId="15038"/>
    <cellStyle name="强调文字颜色 6 2 3 14" xfId="15039"/>
    <cellStyle name="常规 5 6 2" xfId="15040"/>
    <cellStyle name="强调文字颜色 6 2 3 20" xfId="15041"/>
    <cellStyle name="强调文字颜色 6 2 3 15" xfId="15042"/>
    <cellStyle name="常规 5 6 3" xfId="15043"/>
    <cellStyle name="强调文字颜色 6 2 3 22" xfId="15044"/>
    <cellStyle name="强调文字颜色 6 2 3 17" xfId="15045"/>
    <cellStyle name="常规 5 6 5" xfId="15046"/>
    <cellStyle name="强调文字颜色 6 2 3 23" xfId="15047"/>
    <cellStyle name="强调文字颜色 6 2 3 18" xfId="15048"/>
    <cellStyle name="常规 5 6 6" xfId="15049"/>
    <cellStyle name="强调文字颜色 6 2 3 24" xfId="15050"/>
    <cellStyle name="强调文字颜色 6 2 3 19" xfId="15051"/>
    <cellStyle name="常规 5 6 7" xfId="15052"/>
    <cellStyle name="强调文字颜色 6 2 3 30" xfId="15053"/>
    <cellStyle name="强调文字颜色 6 2 3 25" xfId="15054"/>
    <cellStyle name="常规 5 6 8" xfId="15055"/>
    <cellStyle name="常规 5 7 10" xfId="15056"/>
    <cellStyle name="常规 5 7 11" xfId="15057"/>
    <cellStyle name="常规 5 7 12" xfId="15058"/>
    <cellStyle name="常规 5 7 14" xfId="15059"/>
    <cellStyle name="常规 5 7 15" xfId="15060"/>
    <cellStyle name="常规 5 7 16" xfId="15061"/>
    <cellStyle name="常规 5 7 2" xfId="15062"/>
    <cellStyle name="常规 5 7 3" xfId="15063"/>
    <cellStyle name="常规 5 7 5" xfId="15064"/>
    <cellStyle name="强调文字颜色 2 3 2 19" xfId="15065"/>
    <cellStyle name="常规 5 8 10" xfId="15066"/>
    <cellStyle name="常规 5 8 12" xfId="15067"/>
    <cellStyle name="常规 5 8 13" xfId="15068"/>
    <cellStyle name="常规 5 8 14" xfId="15069"/>
    <cellStyle name="常规 5 8 2" xfId="15070"/>
    <cellStyle name="常规 5 8 3" xfId="15071"/>
    <cellStyle name="常规 5 8 5" xfId="15072"/>
    <cellStyle name="常规 5 8 6" xfId="15073"/>
    <cellStyle name="常规 5 8 7" xfId="15074"/>
    <cellStyle name="常规 5 8 8" xfId="15075"/>
    <cellStyle name="强调文字颜色 2 3 3 19" xfId="15076"/>
    <cellStyle name="常规 5 9 10" xfId="15077"/>
    <cellStyle name="常规 5 9 11" xfId="15078"/>
    <cellStyle name="常规 5 9 12" xfId="15079"/>
    <cellStyle name="常规 5 9 13" xfId="15080"/>
    <cellStyle name="常规 5 9 14" xfId="15081"/>
    <cellStyle name="常规 5 9 15" xfId="15082"/>
    <cellStyle name="输入 2 3 30" xfId="15083"/>
    <cellStyle name="输入 2 3 25" xfId="15084"/>
    <cellStyle name="常规 5 9 2" xfId="15085"/>
    <cellStyle name="输入 2 3 26" xfId="15086"/>
    <cellStyle name="常规 5 9 3" xfId="15087"/>
    <cellStyle name="输入 2 3 28" xfId="15088"/>
    <cellStyle name="常规 5 9 5" xfId="15089"/>
    <cellStyle name="输入 2 3 29" xfId="15090"/>
    <cellStyle name="常规 5 9 6" xfId="15091"/>
    <cellStyle name="常规 5 9 7" xfId="15092"/>
    <cellStyle name="常规 5 9 8" xfId="15093"/>
    <cellStyle name="常规 60" xfId="15094"/>
    <cellStyle name="常规 55" xfId="15095"/>
    <cellStyle name="常规 61" xfId="15096"/>
    <cellStyle name="常规 56" xfId="15097"/>
    <cellStyle name="常规 63" xfId="15098"/>
    <cellStyle name="常规 58" xfId="15099"/>
    <cellStyle name="常规 64" xfId="15100"/>
    <cellStyle name="常规 59" xfId="15101"/>
    <cellStyle name="常规 8 5 2 4" xfId="15102"/>
    <cellStyle name="常规 6 10" xfId="15103"/>
    <cellStyle name="常规 6 10 2" xfId="15104"/>
    <cellStyle name="常规 6 10 3" xfId="15105"/>
    <cellStyle name="常规 6 10 4" xfId="15106"/>
    <cellStyle name="常规 6 10 5" xfId="15107"/>
    <cellStyle name="常规 6 10 7" xfId="15108"/>
    <cellStyle name="常规 6 10 8" xfId="15109"/>
    <cellStyle name="常规 8 5 2 5" xfId="15110"/>
    <cellStyle name="常规 6 11" xfId="15111"/>
    <cellStyle name="常规 6 11 10" xfId="15112"/>
    <cellStyle name="常规 6 11 11" xfId="15113"/>
    <cellStyle name="常规 6 11 12" xfId="15114"/>
    <cellStyle name="常规 6 11 13" xfId="15115"/>
    <cellStyle name="常规 6 11 14" xfId="15116"/>
    <cellStyle name="常规 6 11 15" xfId="15117"/>
    <cellStyle name="常规 6 11 2" xfId="15118"/>
    <cellStyle name="常规 6 11 3" xfId="15119"/>
    <cellStyle name="常规 6 11 4" xfId="15120"/>
    <cellStyle name="常规 6 11 5" xfId="15121"/>
    <cellStyle name="常规 6 11 7" xfId="15122"/>
    <cellStyle name="常规 6 11 8" xfId="15123"/>
    <cellStyle name="常规 8 5 2 6" xfId="15124"/>
    <cellStyle name="常规 6 12" xfId="15125"/>
    <cellStyle name="常规 6 12 10" xfId="15126"/>
    <cellStyle name="常规 6 12 13" xfId="15127"/>
    <cellStyle name="常规 6 12 14" xfId="15128"/>
    <cellStyle name="常规 6 12 15" xfId="15129"/>
    <cellStyle name="常规 6 12 2" xfId="15130"/>
    <cellStyle name="常规 6 12 3" xfId="15131"/>
    <cellStyle name="常规 6 12 4" xfId="15132"/>
    <cellStyle name="常规 6 12 5" xfId="15133"/>
    <cellStyle name="常规 6 12 7" xfId="15134"/>
    <cellStyle name="常规 8 5 2 7" xfId="15135"/>
    <cellStyle name="常规 6 13" xfId="15136"/>
    <cellStyle name="常规 6 13 10" xfId="15137"/>
    <cellStyle name="常规 6 13 11" xfId="15138"/>
    <cellStyle name="常规 6 13 12" xfId="15139"/>
    <cellStyle name="常规 6 13 13" xfId="15140"/>
    <cellStyle name="常规 6 13 14" xfId="15141"/>
    <cellStyle name="常规 6 13 15" xfId="15142"/>
    <cellStyle name="常规 6 13 2" xfId="15143"/>
    <cellStyle name="常规 6 13 3" xfId="15144"/>
    <cellStyle name="常规 6 13 4" xfId="15145"/>
    <cellStyle name="常规 6 13 5" xfId="15146"/>
    <cellStyle name="常规 6 13 7" xfId="15147"/>
    <cellStyle name="常规 6 13 8" xfId="15148"/>
    <cellStyle name="常规 6 13 9" xfId="15149"/>
    <cellStyle name="常规 6 2 10" xfId="15150"/>
    <cellStyle name="常规 6 2 11" xfId="15151"/>
    <cellStyle name="常规 6 2 2 10 10" xfId="15152"/>
    <cellStyle name="常规 6 2 2 10 11" xfId="15153"/>
    <cellStyle name="常规 6 2 2 10 5" xfId="15154"/>
    <cellStyle name="常规 6 2 2 10 6" xfId="15155"/>
    <cellStyle name="常规 6 2 2 10 7" xfId="15156"/>
    <cellStyle name="常规 6 2 2 10 8" xfId="15157"/>
    <cellStyle name="千位分隔 10 10" xfId="15158"/>
    <cellStyle name="常规 6 2 2 10 9" xfId="15159"/>
    <cellStyle name="常规 6 2 2 16" xfId="15160"/>
    <cellStyle name="常规 6 2 2 2 14" xfId="15161"/>
    <cellStyle name="常规 6 2 2 2 2" xfId="15162"/>
    <cellStyle name="常规 6 2 2 2 3" xfId="15163"/>
    <cellStyle name="常规 6 2 2 2 4" xfId="15164"/>
    <cellStyle name="常规 6 2 2 2 5" xfId="15165"/>
    <cellStyle name="常规 6 2 2 2 6" xfId="15166"/>
    <cellStyle name="常规 6 2 2 2 7" xfId="15167"/>
    <cellStyle name="常规 6 2 2 2 8" xfId="15168"/>
    <cellStyle name="常规 6 2 2 2 9" xfId="15169"/>
    <cellStyle name="常规 6 2 2 4" xfId="15170"/>
    <cellStyle name="常规 6 2 2 5" xfId="15171"/>
    <cellStyle name="常规 6 2 2 6" xfId="15172"/>
    <cellStyle name="常规 6 2 2 7" xfId="15173"/>
    <cellStyle name="常规 6 2 2 8" xfId="15174"/>
    <cellStyle name="常规 6 2 2 9" xfId="15175"/>
    <cellStyle name="常规 6 2 3" xfId="15176"/>
    <cellStyle name="常规 6 2 3 10" xfId="15177"/>
    <cellStyle name="常规 6 2 3 11" xfId="15178"/>
    <cellStyle name="常规 6 2 3 12" xfId="15179"/>
    <cellStyle name="常规 6 2 3 16" xfId="15180"/>
    <cellStyle name="常规 6 2 3 2" xfId="15181"/>
    <cellStyle name="常规 6 2 4" xfId="15182"/>
    <cellStyle name="常规 6 2 5" xfId="15183"/>
    <cellStyle name="常规 6 2 6" xfId="15184"/>
    <cellStyle name="常规 6 2 7" xfId="15185"/>
    <cellStyle name="常规 6 2 8" xfId="15186"/>
    <cellStyle name="常规 6 2 9" xfId="15187"/>
    <cellStyle name="常规 6 25" xfId="15188"/>
    <cellStyle name="常规 6 3" xfId="15189"/>
    <cellStyle name="常规 6 3 10 3" xfId="15190"/>
    <cellStyle name="常规 6 3 10 6" xfId="15191"/>
    <cellStyle name="常规 6 3 10 7" xfId="15192"/>
    <cellStyle name="常规 6 3 10 8" xfId="15193"/>
    <cellStyle name="常规 6 3 10 9" xfId="15194"/>
    <cellStyle name="汇总 2 15 3" xfId="15195"/>
    <cellStyle name="常规 6 3 17" xfId="15196"/>
    <cellStyle name="汇总 2 15 4" xfId="15197"/>
    <cellStyle name="常规 6 3 18" xfId="15198"/>
    <cellStyle name="汇总 2 15 5" xfId="15199"/>
    <cellStyle name="常规 6 3 19" xfId="15200"/>
    <cellStyle name="常规 6 3 2" xfId="15201"/>
    <cellStyle name="常规 8 7 5" xfId="15202"/>
    <cellStyle name="常规 6 3 2 10" xfId="15203"/>
    <cellStyle name="常规 8 7 6" xfId="15204"/>
    <cellStyle name="常规 6 3 2 11" xfId="15205"/>
    <cellStyle name="常规 8 7 7" xfId="15206"/>
    <cellStyle name="常规 6 3 2 12" xfId="15207"/>
    <cellStyle name="常规 8 7 8" xfId="15208"/>
    <cellStyle name="常规 6 3 2 13" xfId="15209"/>
    <cellStyle name="常规 8 7 9" xfId="15210"/>
    <cellStyle name="常规 6 3 2 14" xfId="15211"/>
    <cellStyle name="常规 6 3 2 15" xfId="15212"/>
    <cellStyle name="常规 6 3 2 2" xfId="15213"/>
    <cellStyle name="常规 6 3 2 3" xfId="15214"/>
    <cellStyle name="常规 6 3 2 4" xfId="15215"/>
    <cellStyle name="常规 6 3 2 5" xfId="15216"/>
    <cellStyle name="常规 6 3 2 6" xfId="15217"/>
    <cellStyle name="常规 6 3 2 7" xfId="15218"/>
    <cellStyle name="常规 6 3 2 8" xfId="15219"/>
    <cellStyle name="常规 6 3 3" xfId="15220"/>
    <cellStyle name="输入 2 2_庄墓预算（定稿）2改" xfId="15221"/>
    <cellStyle name="常规 6 3 5" xfId="15222"/>
    <cellStyle name="常规 6 3 6" xfId="15223"/>
    <cellStyle name="常规 6 3 7" xfId="15224"/>
    <cellStyle name="常规 6 3 8" xfId="15225"/>
    <cellStyle name="常规 6 3 9" xfId="15226"/>
    <cellStyle name="常规 6 4" xfId="15227"/>
    <cellStyle name="常规 6 4 10 10" xfId="15228"/>
    <cellStyle name="常规 6 4 10 11" xfId="15229"/>
    <cellStyle name="常规 6 4 10 3" xfId="15230"/>
    <cellStyle name="常规 6 4 10 4" xfId="15231"/>
    <cellStyle name="常规 6 4 10 6" xfId="15232"/>
    <cellStyle name="常规 6 4 10 7" xfId="15233"/>
    <cellStyle name="常规 6 4 10 8" xfId="15234"/>
    <cellStyle name="常规 6 4 10 9" xfId="15235"/>
    <cellStyle name="常规 6 4 18" xfId="15236"/>
    <cellStyle name="常规 6 4 19" xfId="15237"/>
    <cellStyle name="常规 6 4 2" xfId="15238"/>
    <cellStyle name="常规 6 4 2 13" xfId="15239"/>
    <cellStyle name="常规 6 4 2 14" xfId="15240"/>
    <cellStyle name="汇总 3 3 19" xfId="15241"/>
    <cellStyle name="常规 6 4 2 2" xfId="15242"/>
    <cellStyle name="常规 6 4 2 3" xfId="15243"/>
    <cellStyle name="常规 6 4 2 4" xfId="15244"/>
    <cellStyle name="常规 6 4 2 5" xfId="15245"/>
    <cellStyle name="常规 6 4 2 6" xfId="15246"/>
    <cellStyle name="常规 6 4 2 7" xfId="15247"/>
    <cellStyle name="常规 6 4 2 8" xfId="15248"/>
    <cellStyle name="常规 6 4 2 9" xfId="15249"/>
    <cellStyle name="常规 6 4 3" xfId="15250"/>
    <cellStyle name="常规 6 4 5" xfId="15251"/>
    <cellStyle name="常规 6 4 6" xfId="15252"/>
    <cellStyle name="常规 6 4 7" xfId="15253"/>
    <cellStyle name="常规 6 4 8" xfId="15254"/>
    <cellStyle name="常规 6 4 9" xfId="15255"/>
    <cellStyle name="常规 6 5 2" xfId="15256"/>
    <cellStyle name="常规 6 5 2 2" xfId="15257"/>
    <cellStyle name="常规 6 5 2 3" xfId="15258"/>
    <cellStyle name="样式 1 2" xfId="15259"/>
    <cellStyle name="常规 6 5 2 4" xfId="15260"/>
    <cellStyle name="样式 1 3" xfId="15261"/>
    <cellStyle name="常规 6 5 2 5" xfId="15262"/>
    <cellStyle name="样式 1 4" xfId="15263"/>
    <cellStyle name="常规 6 5 2 6" xfId="15264"/>
    <cellStyle name="样式 1 5" xfId="15265"/>
    <cellStyle name="常规 6 5 2 7" xfId="15266"/>
    <cellStyle name="样式 1 6" xfId="15267"/>
    <cellStyle name="常规 6 5 2 8" xfId="15268"/>
    <cellStyle name="样式 1 7" xfId="15269"/>
    <cellStyle name="常规 6 5 2 9" xfId="15270"/>
    <cellStyle name="常规 6 5 3" xfId="15271"/>
    <cellStyle name="常规 6 5 5" xfId="15272"/>
    <cellStyle name="常规 6 5 6" xfId="15273"/>
    <cellStyle name="常规 6 5 7" xfId="15274"/>
    <cellStyle name="常规 6 5 8" xfId="15275"/>
    <cellStyle name="常规 6 5 9" xfId="15276"/>
    <cellStyle name="常规 6 6" xfId="15277"/>
    <cellStyle name="常规 6 6 10" xfId="15278"/>
    <cellStyle name="常规 6 6 11" xfId="15279"/>
    <cellStyle name="常规 6 6 12" xfId="15280"/>
    <cellStyle name="常规 6 6 14" xfId="15281"/>
    <cellStyle name="常规 6 6 15" xfId="15282"/>
    <cellStyle name="常规 6 6 16" xfId="15283"/>
    <cellStyle name="常规 6 6 2" xfId="15284"/>
    <cellStyle name="常规 6 6 3" xfId="15285"/>
    <cellStyle name="常规 6 6 5" xfId="15286"/>
    <cellStyle name="常规 6 7" xfId="15287"/>
    <cellStyle name="常规 6 7 10" xfId="15288"/>
    <cellStyle name="常规 6 7 12" xfId="15289"/>
    <cellStyle name="常规 6 7 14" xfId="15290"/>
    <cellStyle name="解释性文本 2 3 20 10" xfId="15291"/>
    <cellStyle name="常规 6 7 15" xfId="15292"/>
    <cellStyle name="解释性文本 2 3 20 11" xfId="15293"/>
    <cellStyle name="常规 6 7 16" xfId="15294"/>
    <cellStyle name="解释性文本 2 3 20 2" xfId="15295"/>
    <cellStyle name="常规 6 7 3" xfId="15296"/>
    <cellStyle name="解释性文本 2 3 20 4" xfId="15297"/>
    <cellStyle name="常规 6 7 5" xfId="15298"/>
    <cellStyle name="解释性文本 2 3 20 5" xfId="15299"/>
    <cellStyle name="常规 6 7 6" xfId="15300"/>
    <cellStyle name="解释性文本 2 3 20 6" xfId="15301"/>
    <cellStyle name="常规 6 7 7" xfId="15302"/>
    <cellStyle name="解释性文本 2 3 20 7" xfId="15303"/>
    <cellStyle name="常规 6 7 8" xfId="15304"/>
    <cellStyle name="解释性文本 2 3 20 8" xfId="15305"/>
    <cellStyle name="常规 6 7 9" xfId="15306"/>
    <cellStyle name="常规 6 8" xfId="15307"/>
    <cellStyle name="常规 6 8 2" xfId="15308"/>
    <cellStyle name="常规 6 8 3" xfId="15309"/>
    <cellStyle name="常规 6 8 5" xfId="15310"/>
    <cellStyle name="常规 6 8 6" xfId="15311"/>
    <cellStyle name="常规 6 8 7" xfId="15312"/>
    <cellStyle name="常规 6 8 8" xfId="15313"/>
    <cellStyle name="常规 6 8 9" xfId="15314"/>
    <cellStyle name="常规 6 9" xfId="15315"/>
    <cellStyle name="常规 6 9 10" xfId="15316"/>
    <cellStyle name="常规 6 9 11" xfId="15317"/>
    <cellStyle name="常规 6 9 12" xfId="15318"/>
    <cellStyle name="常规 6 9 13" xfId="15319"/>
    <cellStyle name="常规 6 9 14" xfId="15320"/>
    <cellStyle name="常规 6 9 15" xfId="15321"/>
    <cellStyle name="适中 6" xfId="15322"/>
    <cellStyle name="常规 6 9 2" xfId="15323"/>
    <cellStyle name="适中 7" xfId="15324"/>
    <cellStyle name="常规 6 9 3" xfId="15325"/>
    <cellStyle name="适中 9" xfId="15326"/>
    <cellStyle name="常规 6 9 5" xfId="15327"/>
    <cellStyle name="常规 6 9 6" xfId="15328"/>
    <cellStyle name="常规 6 9 7" xfId="15329"/>
    <cellStyle name="常规 6 9 8" xfId="15330"/>
    <cellStyle name="常规 6 9 9" xfId="15331"/>
    <cellStyle name="常规 7" xfId="15332"/>
    <cellStyle name="常规 7 10" xfId="15333"/>
    <cellStyle name="常规 7 10 10" xfId="15334"/>
    <cellStyle name="常规 7 10 11" xfId="15335"/>
    <cellStyle name="常规 7 10 12" xfId="15336"/>
    <cellStyle name="常规 7 10 13" xfId="15337"/>
    <cellStyle name="常规 7 10 15" xfId="15338"/>
    <cellStyle name="常规 7 10 2" xfId="15339"/>
    <cellStyle name="常规 7 10 3" xfId="15340"/>
    <cellStyle name="常规 7 10 4" xfId="15341"/>
    <cellStyle name="常规 7 10 5" xfId="15342"/>
    <cellStyle name="常规 7 10 6" xfId="15343"/>
    <cellStyle name="常规 7 10 7" xfId="15344"/>
    <cellStyle name="常规 7 10 8" xfId="15345"/>
    <cellStyle name="常规 7 10 9" xfId="15346"/>
    <cellStyle name="常规 7 11" xfId="15347"/>
    <cellStyle name="常规 7 11 15" xfId="15348"/>
    <cellStyle name="常规 7 12" xfId="15349"/>
    <cellStyle name="常规 7 12 13" xfId="15350"/>
    <cellStyle name="常规 7 12 14" xfId="15351"/>
    <cellStyle name="常规 7 12 15" xfId="15352"/>
    <cellStyle name="常规 8 2 2 13" xfId="15353"/>
    <cellStyle name="常规 7 13 9" xfId="15354"/>
    <cellStyle name="常规 7 14" xfId="15355"/>
    <cellStyle name="常规 7 20" xfId="15356"/>
    <cellStyle name="常规 7 15" xfId="15357"/>
    <cellStyle name="常规 7 21" xfId="15358"/>
    <cellStyle name="常规 7 16" xfId="15359"/>
    <cellStyle name="常规 7 22" xfId="15360"/>
    <cellStyle name="常规 7 17" xfId="15361"/>
    <cellStyle name="常规 7 23" xfId="15362"/>
    <cellStyle name="常规 7 18" xfId="15363"/>
    <cellStyle name="常规 7 2" xfId="15364"/>
    <cellStyle name="常规 7 2 10" xfId="15365"/>
    <cellStyle name="常规 7 2 11" xfId="15366"/>
    <cellStyle name="常规 7 2 2" xfId="15367"/>
    <cellStyle name="输出 3 15 2" xfId="15368"/>
    <cellStyle name="常规 7 2 2 10" xfId="15369"/>
    <cellStyle name="常规 7 2 2 10 10" xfId="15370"/>
    <cellStyle name="常规 7 2 2 10 11" xfId="15371"/>
    <cellStyle name="常规 7 2 2 10 2" xfId="15372"/>
    <cellStyle name="常规 7 2 2 10 3" xfId="15373"/>
    <cellStyle name="常规 7 2 2 10 4" xfId="15374"/>
    <cellStyle name="常规 7 2 2 10 5" xfId="15375"/>
    <cellStyle name="常规 7 2 2 10 7" xfId="15376"/>
    <cellStyle name="常规 7 2 2 10 8" xfId="15377"/>
    <cellStyle name="常规 7 2 2 10 9" xfId="15378"/>
    <cellStyle name="输出 3 15 3" xfId="15379"/>
    <cellStyle name="常规 7 2 2 11" xfId="15380"/>
    <cellStyle name="输出 3 15 4" xfId="15381"/>
    <cellStyle name="常规 7 2 2 12" xfId="15382"/>
    <cellStyle name="输出 3 15 5" xfId="15383"/>
    <cellStyle name="常规 7 2 2 13" xfId="15384"/>
    <cellStyle name="输出 3 15 6" xfId="15385"/>
    <cellStyle name="常规 7 2 2 14" xfId="15386"/>
    <cellStyle name="输出 3 15 7" xfId="15387"/>
    <cellStyle name="常规 7 2 2 20" xfId="15388"/>
    <cellStyle name="常规 7 2 2 15" xfId="15389"/>
    <cellStyle name="输出 3 15 8" xfId="15390"/>
    <cellStyle name="常规 7 2 2 16" xfId="15391"/>
    <cellStyle name="输出 3 15 9" xfId="15392"/>
    <cellStyle name="常规 7 2 2 17" xfId="15393"/>
    <cellStyle name="常规 7 2 2 18" xfId="15394"/>
    <cellStyle name="常规 7 2 2 19" xfId="15395"/>
    <cellStyle name="常规 7 2 2 2" xfId="15396"/>
    <cellStyle name="常规 7 2 2 2 10" xfId="15397"/>
    <cellStyle name="常规 7 2 2 2 11" xfId="15398"/>
    <cellStyle name="常规 7 2 2 2 12" xfId="15399"/>
    <cellStyle name="常规 7 2 2 2 13" xfId="15400"/>
    <cellStyle name="常规 7 2 2 2 14" xfId="15401"/>
    <cellStyle name="常规 7 2 2 2 15" xfId="15402"/>
    <cellStyle name="常规 7 2 2 2 2" xfId="15403"/>
    <cellStyle name="常规 7 2 2 2 4" xfId="15404"/>
    <cellStyle name="常规 7 2 2 2 5" xfId="15405"/>
    <cellStyle name="警告文本 2 2 2 2" xfId="15406"/>
    <cellStyle name="常规 7 2 2 2 6" xfId="15407"/>
    <cellStyle name="警告文本 2 2 2 4" xfId="15408"/>
    <cellStyle name="常规 7 2 2 2 8" xfId="15409"/>
    <cellStyle name="警告文本 2 2 2 5" xfId="15410"/>
    <cellStyle name="常规 7 2 2 2 9" xfId="15411"/>
    <cellStyle name="常规 7 2 2 3" xfId="15412"/>
    <cellStyle name="常规 7 2 2 4" xfId="15413"/>
    <cellStyle name="常规 7 2 2 5" xfId="15414"/>
    <cellStyle name="常规 7 2 2 6" xfId="15415"/>
    <cellStyle name="常规 7 2 2 8" xfId="15416"/>
    <cellStyle name="常规 7 2 2 9" xfId="15417"/>
    <cellStyle name="常规 7 2 3" xfId="15418"/>
    <cellStyle name="千位分隔 10 19" xfId="15419"/>
    <cellStyle name="常规 7 2 3 10" xfId="15420"/>
    <cellStyle name="常规 7 2 3 11" xfId="15421"/>
    <cellStyle name="常规 7 2 3 12" xfId="15422"/>
    <cellStyle name="常规 7 2 3 13" xfId="15423"/>
    <cellStyle name="常规 7 2 3 15" xfId="15424"/>
    <cellStyle name="常规 7 2 3 16" xfId="15425"/>
    <cellStyle name="常规 7 2 4" xfId="15426"/>
    <cellStyle name="常规 7 2 5" xfId="15427"/>
    <cellStyle name="常规 7 2 6" xfId="15428"/>
    <cellStyle name="常规 7 2 7" xfId="15429"/>
    <cellStyle name="常规 7 2 8" xfId="15430"/>
    <cellStyle name="常规 7 2 9" xfId="15431"/>
    <cellStyle name="常规 7 25" xfId="15432"/>
    <cellStyle name="常规 7 3" xfId="15433"/>
    <cellStyle name="常规 7 3 10" xfId="15434"/>
    <cellStyle name="输出 4 7" xfId="15435"/>
    <cellStyle name="常规 7 3 10 10" xfId="15436"/>
    <cellStyle name="输出 4 8" xfId="15437"/>
    <cellStyle name="常规 7 3 10 11" xfId="15438"/>
    <cellStyle name="常规 7 3 10 2" xfId="15439"/>
    <cellStyle name="强调文字颜色 1 3 15 11" xfId="15440"/>
    <cellStyle name="常规 7 3 10 6" xfId="15441"/>
    <cellStyle name="常规 7 3 10 7" xfId="15442"/>
    <cellStyle name="常规 7 3 10 8" xfId="15443"/>
    <cellStyle name="常规 7 3 10 9" xfId="15444"/>
    <cellStyle name="常规 7 3 11" xfId="15445"/>
    <cellStyle name="常规 7 3 12" xfId="15446"/>
    <cellStyle name="常规 7 3 13" xfId="15447"/>
    <cellStyle name="常规 7 3 14" xfId="15448"/>
    <cellStyle name="常规 7 3 20" xfId="15449"/>
    <cellStyle name="常规 7 3 15" xfId="15450"/>
    <cellStyle name="汇总 3 15 2" xfId="15451"/>
    <cellStyle name="常规 7 3 16" xfId="15452"/>
    <cellStyle name="汇总 3 15 3" xfId="15453"/>
    <cellStyle name="常规 7 3 17" xfId="15454"/>
    <cellStyle name="汇总 3 15 4" xfId="15455"/>
    <cellStyle name="常规 7 3 18" xfId="15456"/>
    <cellStyle name="汇总 3 15 5" xfId="15457"/>
    <cellStyle name="常规 7 3 19" xfId="15458"/>
    <cellStyle name="常规 7 3 2" xfId="15459"/>
    <cellStyle name="常规 7 3 2 10" xfId="15460"/>
    <cellStyle name="常规 7 3 2 11" xfId="15461"/>
    <cellStyle name="常规 7 3 2 12" xfId="15462"/>
    <cellStyle name="常规 7 3 2 13" xfId="15463"/>
    <cellStyle name="常规 7 3 2 14" xfId="15464"/>
    <cellStyle name="常规 7 3 2 15" xfId="15465"/>
    <cellStyle name="常规 7 3 2 2" xfId="15466"/>
    <cellStyle name="常规 7 3 2 4" xfId="15467"/>
    <cellStyle name="常规 7 3 2 5" xfId="15468"/>
    <cellStyle name="常规 7 3 2 6" xfId="15469"/>
    <cellStyle name="常规 7 3 2 7" xfId="15470"/>
    <cellStyle name="常规 7 3 2 8" xfId="15471"/>
    <cellStyle name="常规 7 3 2 9" xfId="15472"/>
    <cellStyle name="常规 7 3 3" xfId="15473"/>
    <cellStyle name="常规 7 3 4" xfId="15474"/>
    <cellStyle name="常规 7 3 5" xfId="15475"/>
    <cellStyle name="常规 7 3 6" xfId="15476"/>
    <cellStyle name="计算 4 16 2" xfId="15477"/>
    <cellStyle name="常规 7 3 7" xfId="15478"/>
    <cellStyle name="计算 4 16 3" xfId="15479"/>
    <cellStyle name="常规 7 3 8" xfId="15480"/>
    <cellStyle name="计算 4 16 4" xfId="15481"/>
    <cellStyle name="常规 7 3 9" xfId="15482"/>
    <cellStyle name="常规 7 4" xfId="15483"/>
    <cellStyle name="常规 7 4 10 10" xfId="15484"/>
    <cellStyle name="常规 7 4 10 11" xfId="15485"/>
    <cellStyle name="常规 7 4 10 4" xfId="15486"/>
    <cellStyle name="常规 7 4 10 6" xfId="15487"/>
    <cellStyle name="常规 7 4 10 8" xfId="15488"/>
    <cellStyle name="常规 7 4 10 9" xfId="15489"/>
    <cellStyle name="常规 7 4 18" xfId="15490"/>
    <cellStyle name="常规 7 4 2" xfId="15491"/>
    <cellStyle name="常规 7 4 2 10" xfId="15492"/>
    <cellStyle name="常规 7 4 2 12" xfId="15493"/>
    <cellStyle name="常规 7 4 2 13" xfId="15494"/>
    <cellStyle name="好 10" xfId="15495"/>
    <cellStyle name="常规 7 4 2 14" xfId="15496"/>
    <cellStyle name="好 11" xfId="15497"/>
    <cellStyle name="常规 7 4 2 15" xfId="15498"/>
    <cellStyle name="常规 7 4 2 2" xfId="15499"/>
    <cellStyle name="常规 7 4 3" xfId="15500"/>
    <cellStyle name="常规 7 4 4" xfId="15501"/>
    <cellStyle name="常规 7 4 5" xfId="15502"/>
    <cellStyle name="常规 7 4 6" xfId="15503"/>
    <cellStyle name="常规 7 4 7" xfId="15504"/>
    <cellStyle name="常规 7 4 8" xfId="15505"/>
    <cellStyle name="常规 7 4 9" xfId="15506"/>
    <cellStyle name="常规 7 5 2" xfId="15507"/>
    <cellStyle name="常规 7 5 2 10" xfId="15508"/>
    <cellStyle name="常规 7 5 2 11" xfId="15509"/>
    <cellStyle name="常规 7 5 2 12" xfId="15510"/>
    <cellStyle name="常规 7 5 2 13" xfId="15511"/>
    <cellStyle name="常规 7 5 2 14" xfId="15512"/>
    <cellStyle name="常规 7 5 2 15" xfId="15513"/>
    <cellStyle name="常规 7 5 2 2" xfId="15514"/>
    <cellStyle name="常规 7 5 2 3" xfId="15515"/>
    <cellStyle name="常规 7 5 2 5" xfId="15516"/>
    <cellStyle name="常规 7 5 2 6" xfId="15517"/>
    <cellStyle name="常规 7 5 2 7" xfId="15518"/>
    <cellStyle name="常规 7 5 2 9" xfId="15519"/>
    <cellStyle name="常规 7 5 3" xfId="15520"/>
    <cellStyle name="常规 7 5 4" xfId="15521"/>
    <cellStyle name="常规 7 5 5" xfId="15522"/>
    <cellStyle name="千位分隔 10 2 11" xfId="15523"/>
    <cellStyle name="常规 7 5 7" xfId="15524"/>
    <cellStyle name="千位分隔 10 2 12" xfId="15525"/>
    <cellStyle name="常规 7 5 8" xfId="15526"/>
    <cellStyle name="千位分隔 10 2 13" xfId="15527"/>
    <cellStyle name="常规 7 5 9" xfId="15528"/>
    <cellStyle name="常规 7 6" xfId="15529"/>
    <cellStyle name="常规 7 6 10" xfId="15530"/>
    <cellStyle name="常规 7 6 11" xfId="15531"/>
    <cellStyle name="常规 7 6 12" xfId="15532"/>
    <cellStyle name="常规 7 6 13" xfId="15533"/>
    <cellStyle name="常规 7 6 14" xfId="15534"/>
    <cellStyle name="常规 7 6 15" xfId="15535"/>
    <cellStyle name="常规 7 6 16" xfId="15536"/>
    <cellStyle name="常规 7 6 2" xfId="15537"/>
    <cellStyle name="常规 7 6 3" xfId="15538"/>
    <cellStyle name="常规 7 6 4" xfId="15539"/>
    <cellStyle name="常规 7 6 5" xfId="15540"/>
    <cellStyle name="常规 7 6 7" xfId="15541"/>
    <cellStyle name="常规 7 6 8" xfId="15542"/>
    <cellStyle name="常规 7 6 9" xfId="15543"/>
    <cellStyle name="常规 7 7" xfId="15544"/>
    <cellStyle name="常规 7 7 10" xfId="15545"/>
    <cellStyle name="常规 7 7 11" xfId="15546"/>
    <cellStyle name="常规 7 7 12" xfId="15547"/>
    <cellStyle name="常规 7 7 13" xfId="15548"/>
    <cellStyle name="常规 7 7 14" xfId="15549"/>
    <cellStyle name="常规 7 7 15" xfId="15550"/>
    <cellStyle name="常规 7 7 16" xfId="15551"/>
    <cellStyle name="常规 7 7 2" xfId="15552"/>
    <cellStyle name="常规 7 7 3" xfId="15553"/>
    <cellStyle name="常规 7 7 4" xfId="15554"/>
    <cellStyle name="常规 7 7 5" xfId="15555"/>
    <cellStyle name="常规 7 7 7" xfId="15556"/>
    <cellStyle name="常规 7 7 8" xfId="15557"/>
    <cellStyle name="常规 7 7 9" xfId="15558"/>
    <cellStyle name="常规 7 8 14" xfId="15559"/>
    <cellStyle name="常规 7 8 15" xfId="15560"/>
    <cellStyle name="常规 7 8 8" xfId="15561"/>
    <cellStyle name="常规 7 8 9" xfId="15562"/>
    <cellStyle name="常规 7 9 2" xfId="15563"/>
    <cellStyle name="常规 7 9 3" xfId="15564"/>
    <cellStyle name="常规 7 9 4" xfId="15565"/>
    <cellStyle name="常规 7 9 5" xfId="15566"/>
    <cellStyle name="常规 7 9 7" xfId="15567"/>
    <cellStyle name="常规 7 9 8" xfId="15568"/>
    <cellStyle name="常规 7 9 9" xfId="15569"/>
    <cellStyle name="常规 8" xfId="15570"/>
    <cellStyle name="常规 8 10" xfId="15571"/>
    <cellStyle name="常规 8 10 10" xfId="15572"/>
    <cellStyle name="常规 8 10 11" xfId="15573"/>
    <cellStyle name="常规 8 10 12" xfId="15574"/>
    <cellStyle name="常规 8 10 13" xfId="15575"/>
    <cellStyle name="常规 8 10 14" xfId="15576"/>
    <cellStyle name="常规 8 10 15" xfId="15577"/>
    <cellStyle name="常规 8 10 2" xfId="15578"/>
    <cellStyle name="常规 8 10 3" xfId="15579"/>
    <cellStyle name="常规 8 10 4" xfId="15580"/>
    <cellStyle name="常规 8 10 6" xfId="15581"/>
    <cellStyle name="常规 8 10 7" xfId="15582"/>
    <cellStyle name="常规 8 10 8" xfId="15583"/>
    <cellStyle name="常规 8 10 9" xfId="15584"/>
    <cellStyle name="常规 8 11 10" xfId="15585"/>
    <cellStyle name="常规 8 11 11" xfId="15586"/>
    <cellStyle name="常规 8 11 12" xfId="15587"/>
    <cellStyle name="常规 8 11 13" xfId="15588"/>
    <cellStyle name="常规 8 11 14" xfId="15589"/>
    <cellStyle name="常规 8 11 15" xfId="15590"/>
    <cellStyle name="常规 8 11 2" xfId="15591"/>
    <cellStyle name="常规 8 11 3" xfId="15592"/>
    <cellStyle name="常规 8 11 4" xfId="15593"/>
    <cellStyle name="常规 8 11 6" xfId="15594"/>
    <cellStyle name="常规 8 11 8" xfId="15595"/>
    <cellStyle name="常规 8 12 10" xfId="15596"/>
    <cellStyle name="常规 8 12 11" xfId="15597"/>
    <cellStyle name="常规 8 12 12" xfId="15598"/>
    <cellStyle name="常规 8 12 13" xfId="15599"/>
    <cellStyle name="常规 8 12 14" xfId="15600"/>
    <cellStyle name="常规 8 12 15" xfId="15601"/>
    <cellStyle name="常规 8 12 2" xfId="15602"/>
    <cellStyle name="常规 8 12 3" xfId="15603"/>
    <cellStyle name="常规 8 12 4" xfId="15604"/>
    <cellStyle name="常规 8 12 6" xfId="15605"/>
    <cellStyle name="常规 8 12 7" xfId="15606"/>
    <cellStyle name="常规 8 12 8" xfId="15607"/>
    <cellStyle name="常规 8 12 9" xfId="15608"/>
    <cellStyle name="常规 8 17" xfId="15609"/>
    <cellStyle name="常规 8 18" xfId="15610"/>
    <cellStyle name="常规 8 2" xfId="15611"/>
    <cellStyle name="常规 8 2 10" xfId="15612"/>
    <cellStyle name="常规 8 2 11" xfId="15613"/>
    <cellStyle name="常规 8 2 2" xfId="15614"/>
    <cellStyle name="常规 8 2 2 10 10" xfId="15615"/>
    <cellStyle name="常规 8 2 2 10 11" xfId="15616"/>
    <cellStyle name="常规 8 2 2 10 2" xfId="15617"/>
    <cellStyle name="常规 8 2 2 10 3" xfId="15618"/>
    <cellStyle name="常规 8 2 2 10 4" xfId="15619"/>
    <cellStyle name="常规 8 2 2 10 5" xfId="15620"/>
    <cellStyle name="常规 8 2 2 10 6" xfId="15621"/>
    <cellStyle name="常规 8 2 2 10 7" xfId="15622"/>
    <cellStyle name="常规 8 2 2 10 8" xfId="15623"/>
    <cellStyle name="常规 8 2 2 10 9" xfId="15624"/>
    <cellStyle name="常规 8 2 2 14" xfId="15625"/>
    <cellStyle name="常规 8 2 2 20" xfId="15626"/>
    <cellStyle name="常规 8 2 2 15" xfId="15627"/>
    <cellStyle name="常规 8 2 2 16" xfId="15628"/>
    <cellStyle name="常规 8 2 2 17" xfId="15629"/>
    <cellStyle name="常规 8 2 2 18" xfId="15630"/>
    <cellStyle name="常规 8 2 2 19" xfId="15631"/>
    <cellStyle name="常规 8 2 2 2" xfId="15632"/>
    <cellStyle name="常规 8 2 2 2 11" xfId="15633"/>
    <cellStyle name="常规 8 2 2 2 12" xfId="15634"/>
    <cellStyle name="常规 8 2 2 2 13" xfId="15635"/>
    <cellStyle name="常规 8 2 2 2 14" xfId="15636"/>
    <cellStyle name="常规 8 2 2 2 15" xfId="15637"/>
    <cellStyle name="常规 8 2 2 2 2" xfId="15638"/>
    <cellStyle name="常规 8 2 2 2 3" xfId="15639"/>
    <cellStyle name="常规 8 2 2 2 4" xfId="15640"/>
    <cellStyle name="常规 8 2 2 2 5" xfId="15641"/>
    <cellStyle name="常规 8 2 2 2 6" xfId="15642"/>
    <cellStyle name="常规 8 2 2 2 8" xfId="15643"/>
    <cellStyle name="常规 8 2 2 2 9" xfId="15644"/>
    <cellStyle name="常规 8 2 2 3" xfId="15645"/>
    <cellStyle name="常规 8 2 2 4" xfId="15646"/>
    <cellStyle name="常规 8 2 2 5" xfId="15647"/>
    <cellStyle name="常规 8 2 2 6" xfId="15648"/>
    <cellStyle name="常规 8 2 2 7" xfId="15649"/>
    <cellStyle name="常规 8 2 2 8" xfId="15650"/>
    <cellStyle name="常规 8 2 3" xfId="15651"/>
    <cellStyle name="常规 8 2 3 10" xfId="15652"/>
    <cellStyle name="常规 8 2 3 12" xfId="15653"/>
    <cellStyle name="常规 8 2 3 13" xfId="15654"/>
    <cellStyle name="常规 8 2 3 14" xfId="15655"/>
    <cellStyle name="常规 8 2 3 15" xfId="15656"/>
    <cellStyle name="常规 8 2 3 16" xfId="15657"/>
    <cellStyle name="常规 8 2 3 4" xfId="15658"/>
    <cellStyle name="常规 8 2 3 5" xfId="15659"/>
    <cellStyle name="常规 8 2 3 6" xfId="15660"/>
    <cellStyle name="常规 8 2 3 7" xfId="15661"/>
    <cellStyle name="常规 8 2 3 8" xfId="15662"/>
    <cellStyle name="常规 8 2 4" xfId="15663"/>
    <cellStyle name="常规 8 2 5" xfId="15664"/>
    <cellStyle name="常规 8 2 6" xfId="15665"/>
    <cellStyle name="常规 8 2 7" xfId="15666"/>
    <cellStyle name="常规 8 2 8" xfId="15667"/>
    <cellStyle name="常规 8 2 9" xfId="15668"/>
    <cellStyle name="输入 2 2 2 10" xfId="15669"/>
    <cellStyle name="常规 8 3" xfId="15670"/>
    <cellStyle name="常规 8 3 10 10" xfId="15671"/>
    <cellStyle name="常规 8 3 10 11" xfId="15672"/>
    <cellStyle name="常规 8 3 10 3" xfId="15673"/>
    <cellStyle name="常规 8 3 13" xfId="15674"/>
    <cellStyle name="常规 8 3 20" xfId="15675"/>
    <cellStyle name="常规 8 3 15" xfId="15676"/>
    <cellStyle name="常规 8 3 16" xfId="15677"/>
    <cellStyle name="常规 8 3 17" xfId="15678"/>
    <cellStyle name="常规 8 3 18" xfId="15679"/>
    <cellStyle name="常规 8 3 2" xfId="15680"/>
    <cellStyle name="计算 3 25" xfId="15681"/>
    <cellStyle name="常规 8 3 2 10" xfId="15682"/>
    <cellStyle name="常规 8 3 2 11" xfId="15683"/>
    <cellStyle name="常规 8 3 2 12" xfId="15684"/>
    <cellStyle name="常规 8 3 2 13" xfId="15685"/>
    <cellStyle name="常规 8 3 2 14" xfId="15686"/>
    <cellStyle name="常规 8 3 2 15" xfId="15687"/>
    <cellStyle name="计算 3 4" xfId="15688"/>
    <cellStyle name="常规 8 3 2 2" xfId="15689"/>
    <cellStyle name="计算 3 6" xfId="15690"/>
    <cellStyle name="常规 8 3 2 4" xfId="15691"/>
    <cellStyle name="计算 3 7" xfId="15692"/>
    <cellStyle name="常规 8 3 2 5" xfId="15693"/>
    <cellStyle name="计算 3 8" xfId="15694"/>
    <cellStyle name="常规 8 3 2 6" xfId="15695"/>
    <cellStyle name="计算 3 9" xfId="15696"/>
    <cellStyle name="常规 8 3 2 7" xfId="15697"/>
    <cellStyle name="适中 2 3 10" xfId="15698"/>
    <cellStyle name="常规 8 3 2 8" xfId="15699"/>
    <cellStyle name="适中 2 3 11" xfId="15700"/>
    <cellStyle name="常规 8 3 2 9" xfId="15701"/>
    <cellStyle name="常规 8 3 3" xfId="15702"/>
    <cellStyle name="常规 8 3 4" xfId="15703"/>
    <cellStyle name="常规 8 3 5" xfId="15704"/>
    <cellStyle name="常规 8 3 6" xfId="15705"/>
    <cellStyle name="常规 8 3 7" xfId="15706"/>
    <cellStyle name="输入 2 2 2 11" xfId="15707"/>
    <cellStyle name="常规 8 4" xfId="15708"/>
    <cellStyle name="常规 8 4 10" xfId="15709"/>
    <cellStyle name="常规 8 4 10 10" xfId="15710"/>
    <cellStyle name="常规 8 4 10 11" xfId="15711"/>
    <cellStyle name="常规 8 4 10 2" xfId="15712"/>
    <cellStyle name="常规 8 4 10 3" xfId="15713"/>
    <cellStyle name="常规 8 4 10 4" xfId="15714"/>
    <cellStyle name="常规 8 4 11" xfId="15715"/>
    <cellStyle name="常规 8 4 12" xfId="15716"/>
    <cellStyle name="常规 8 4 13" xfId="15717"/>
    <cellStyle name="常规 8 4 14" xfId="15718"/>
    <cellStyle name="常规 8 4 20" xfId="15719"/>
    <cellStyle name="常规 8 4 15" xfId="15720"/>
    <cellStyle name="常规 8 4 16" xfId="15721"/>
    <cellStyle name="常规 8 4 17" xfId="15722"/>
    <cellStyle name="常规 8 4 18" xfId="15723"/>
    <cellStyle name="千位分隔 19 10 10" xfId="15724"/>
    <cellStyle name="常规 8 4 2" xfId="15725"/>
    <cellStyle name="注释 3 3 8" xfId="15726"/>
    <cellStyle name="常规 8 4 2 11" xfId="15727"/>
    <cellStyle name="注释 3 3 9" xfId="15728"/>
    <cellStyle name="常规 8 4 2 12" xfId="15729"/>
    <cellStyle name="常规 8 4 2 13" xfId="15730"/>
    <cellStyle name="常规 8 4 2 2" xfId="15731"/>
    <cellStyle name="常规 8 4 2 4" xfId="15732"/>
    <cellStyle name="常规 8 4 2 5" xfId="15733"/>
    <cellStyle name="常规 8 4 2 6" xfId="15734"/>
    <cellStyle name="常规 8 4 2 7" xfId="15735"/>
    <cellStyle name="常规 8 4 2 8" xfId="15736"/>
    <cellStyle name="常规 8 4 2 9" xfId="15737"/>
    <cellStyle name="千位分隔 19 10 11" xfId="15738"/>
    <cellStyle name="常规 8 4 3" xfId="15739"/>
    <cellStyle name="常规 8 5 10" xfId="15740"/>
    <cellStyle name="注释 2 2 10" xfId="15741"/>
    <cellStyle name="常规 8 5 2" xfId="15742"/>
    <cellStyle name="常规 8 5 2 10" xfId="15743"/>
    <cellStyle name="常规 8 5 2 11" xfId="15744"/>
    <cellStyle name="常规 8 5 2 12" xfId="15745"/>
    <cellStyle name="常规 8 5 2 13" xfId="15746"/>
    <cellStyle name="常规 8 5 2 14" xfId="15747"/>
    <cellStyle name="常规 8 5 2 15" xfId="15748"/>
    <cellStyle name="注释 2 2 11" xfId="15749"/>
    <cellStyle name="常规 8 5 3" xfId="15750"/>
    <cellStyle name="注释 2 2 12" xfId="15751"/>
    <cellStyle name="常规 8 5 4" xfId="15752"/>
    <cellStyle name="注释 2 2 13" xfId="15753"/>
    <cellStyle name="常规 8 5 5" xfId="15754"/>
    <cellStyle name="注释 2 2 14" xfId="15755"/>
    <cellStyle name="常规 8 5 6" xfId="15756"/>
    <cellStyle name="注释 2 2 20" xfId="15757"/>
    <cellStyle name="注释 2 2 15" xfId="15758"/>
    <cellStyle name="常规 8 5 7" xfId="15759"/>
    <cellStyle name="输入 2 2 2 13" xfId="15760"/>
    <cellStyle name="常规 8 6" xfId="15761"/>
    <cellStyle name="常规 8 6 10" xfId="15762"/>
    <cellStyle name="常规 8 6 11" xfId="15763"/>
    <cellStyle name="常规 8 6 12" xfId="15764"/>
    <cellStyle name="常规 8 6 13" xfId="15765"/>
    <cellStyle name="常规 8 6 14" xfId="15766"/>
    <cellStyle name="常规 8 6 15" xfId="15767"/>
    <cellStyle name="常规 8 6 16" xfId="15768"/>
    <cellStyle name="常规 8 6 2" xfId="15769"/>
    <cellStyle name="常规 8 6 3" xfId="15770"/>
    <cellStyle name="常规 8 6 4" xfId="15771"/>
    <cellStyle name="常规 8 6 5" xfId="15772"/>
    <cellStyle name="常规 8 6 6" xfId="15773"/>
    <cellStyle name="常规 8 6 7" xfId="15774"/>
    <cellStyle name="常规 8 6 8" xfId="15775"/>
    <cellStyle name="常规 8 6 9" xfId="15776"/>
    <cellStyle name="输入 2 2 2 14" xfId="15777"/>
    <cellStyle name="常规 8 7" xfId="15778"/>
    <cellStyle name="常规 8 7 10" xfId="15779"/>
    <cellStyle name="常规 8 7 11" xfId="15780"/>
    <cellStyle name="常规 8 7 12" xfId="15781"/>
    <cellStyle name="常规 8 7 2" xfId="15782"/>
    <cellStyle name="常规 8 7 3" xfId="15783"/>
    <cellStyle name="常规 8 7 4" xfId="15784"/>
    <cellStyle name="输入 2 2 2 15" xfId="15785"/>
    <cellStyle name="常规 8 8" xfId="15786"/>
    <cellStyle name="常规 8 8 10" xfId="15787"/>
    <cellStyle name="常规 8 8 11" xfId="15788"/>
    <cellStyle name="常规 8 8 12" xfId="15789"/>
    <cellStyle name="常规 8 8 15" xfId="15790"/>
    <cellStyle name="常规 8 8 2" xfId="15791"/>
    <cellStyle name="常规 8 8 3" xfId="15792"/>
    <cellStyle name="常规 8 8 4" xfId="15793"/>
    <cellStyle name="常规 8 8 5" xfId="15794"/>
    <cellStyle name="常规 8 8 6" xfId="15795"/>
    <cellStyle name="常规 8 8 7" xfId="15796"/>
    <cellStyle name="常规 8 8 8" xfId="15797"/>
    <cellStyle name="常规 8 8 9" xfId="15798"/>
    <cellStyle name="常规 8 9" xfId="15799"/>
    <cellStyle name="常规 8 9 13" xfId="15800"/>
    <cellStyle name="常规 8 9 14" xfId="15801"/>
    <cellStyle name="常规 8 9 15" xfId="15802"/>
    <cellStyle name="常规 8 9 2" xfId="15803"/>
    <cellStyle name="常规 8 9 3" xfId="15804"/>
    <cellStyle name="常规 8 9 4" xfId="15805"/>
    <cellStyle name="常规 8 9 5" xfId="15806"/>
    <cellStyle name="常规 8 9 6" xfId="15807"/>
    <cellStyle name="常规 8 9 7" xfId="15808"/>
    <cellStyle name="常规 8 9 8" xfId="15809"/>
    <cellStyle name="常规 8 9 9" xfId="15810"/>
    <cellStyle name="常规 9" xfId="15811"/>
    <cellStyle name="常规 9 10" xfId="15812"/>
    <cellStyle name="常规 9 10 10" xfId="15813"/>
    <cellStyle name="常规 9 10 11" xfId="15814"/>
    <cellStyle name="常规 9 10 12" xfId="15815"/>
    <cellStyle name="常规 9 10 13" xfId="15816"/>
    <cellStyle name="常规 9 10 14" xfId="15817"/>
    <cellStyle name="常规 9 10 15" xfId="15818"/>
    <cellStyle name="常规 9 10 2" xfId="15819"/>
    <cellStyle name="常规 9 10 3" xfId="15820"/>
    <cellStyle name="常规 9 10 5" xfId="15821"/>
    <cellStyle name="好 2 2 7" xfId="15822"/>
    <cellStyle name="常规 9 11 10" xfId="15823"/>
    <cellStyle name="好 2 2 8" xfId="15824"/>
    <cellStyle name="常规 9 11 11" xfId="15825"/>
    <cellStyle name="好 2 2 9" xfId="15826"/>
    <cellStyle name="常规 9 11 12" xfId="15827"/>
    <cellStyle name="常规 9 11 13" xfId="15828"/>
    <cellStyle name="常规 9 11 14" xfId="15829"/>
    <cellStyle name="常规 9 11 15" xfId="15830"/>
    <cellStyle name="常规 9 11 2" xfId="15831"/>
    <cellStyle name="常规 9 11 3" xfId="15832"/>
    <cellStyle name="常规 9 11 5" xfId="15833"/>
    <cellStyle name="常规 9 11 8" xfId="15834"/>
    <cellStyle name="注释 3 2 3" xfId="15835"/>
    <cellStyle name="常规 9 12 2" xfId="15836"/>
    <cellStyle name="注释 3 2 4" xfId="15837"/>
    <cellStyle name="常规 9 12 3" xfId="15838"/>
    <cellStyle name="注释 3 2 6" xfId="15839"/>
    <cellStyle name="常规 9 12 5" xfId="15840"/>
    <cellStyle name="注释 3 2 8" xfId="15841"/>
    <cellStyle name="常规 9 12 7" xfId="15842"/>
    <cellStyle name="注释 3 2 9" xfId="15843"/>
    <cellStyle name="常规 9 12 8" xfId="15844"/>
    <cellStyle name="强调文字颜色 4 2 3 14" xfId="15845"/>
    <cellStyle name="解释性文本 5 2 10" xfId="15846"/>
    <cellStyle name="常规 9 2" xfId="15847"/>
    <cellStyle name="常规 9 2 10" xfId="15848"/>
    <cellStyle name="常规 9 2 11" xfId="15849"/>
    <cellStyle name="常规 9 2 2" xfId="15850"/>
    <cellStyle name="常规 9 2 2 10" xfId="15851"/>
    <cellStyle name="常规 9 2 2 10 2" xfId="15852"/>
    <cellStyle name="常规 9 2 2 10 3" xfId="15853"/>
    <cellStyle name="常规 9 2 2 10 4" xfId="15854"/>
    <cellStyle name="常规 9 2 2 10 5" xfId="15855"/>
    <cellStyle name="常规 9 2 2 10 6" xfId="15856"/>
    <cellStyle name="常规 9 2 2 10 7" xfId="15857"/>
    <cellStyle name="常规 9 2 2 10 8" xfId="15858"/>
    <cellStyle name="常规 9 2 2 10 9" xfId="15859"/>
    <cellStyle name="常规 9 2 2 11" xfId="15860"/>
    <cellStyle name="常规 9 2 2 12" xfId="15861"/>
    <cellStyle name="常规 9 2 2 13" xfId="15862"/>
    <cellStyle name="常规 9 2 2 14" xfId="15863"/>
    <cellStyle name="常规 9 2 2 20" xfId="15864"/>
    <cellStyle name="常规 9 2 2 15" xfId="15865"/>
    <cellStyle name="常规 9 2 2 16" xfId="15866"/>
    <cellStyle name="常规 9 2 2 17" xfId="15867"/>
    <cellStyle name="常规 9 2 2 18" xfId="15868"/>
    <cellStyle name="常规 9 2 2 19" xfId="15869"/>
    <cellStyle name="常规 9 2 2 2" xfId="15870"/>
    <cellStyle name="计算 2 2 21 9" xfId="15871"/>
    <cellStyle name="常规 9 2 2 2 10" xfId="15872"/>
    <cellStyle name="常规 9 2 2 2 11" xfId="15873"/>
    <cellStyle name="常规 9 2 2 2 12" xfId="15874"/>
    <cellStyle name="常规 9 2 2 2 13" xfId="15875"/>
    <cellStyle name="常规 9 2 2 2 14" xfId="15876"/>
    <cellStyle name="常规 9 2 2 2 15" xfId="15877"/>
    <cellStyle name="常规 9 2 2 2 2" xfId="15878"/>
    <cellStyle name="常规 9 2 2 2 3" xfId="15879"/>
    <cellStyle name="常规 9 2 2 2 4" xfId="15880"/>
    <cellStyle name="常规 9 2 2 2 5" xfId="15881"/>
    <cellStyle name="常规 9 2 2 2 6" xfId="15882"/>
    <cellStyle name="常规 9 2 2 2 7" xfId="15883"/>
    <cellStyle name="常规 9 2 2 2 8" xfId="15884"/>
    <cellStyle name="常规 9 2 2 2 9" xfId="15885"/>
    <cellStyle name="常规 9 2 2 3" xfId="15886"/>
    <cellStyle name="常规 9 2 2 4" xfId="15887"/>
    <cellStyle name="常规 9 2 2 5" xfId="15888"/>
    <cellStyle name="常规 9 2 2 6" xfId="15889"/>
    <cellStyle name="常规 9 2 2 7" xfId="15890"/>
    <cellStyle name="常规 9 2 2 8" xfId="15891"/>
    <cellStyle name="常规 9 2 2 9" xfId="15892"/>
    <cellStyle name="常规 9 2 3" xfId="15893"/>
    <cellStyle name="常规 9 2 3 10" xfId="15894"/>
    <cellStyle name="常规 9 2 3 11" xfId="15895"/>
    <cellStyle name="常规 9 2 3 12" xfId="15896"/>
    <cellStyle name="常规 9 2 3 13" xfId="15897"/>
    <cellStyle name="常规 9 2 3 14" xfId="15898"/>
    <cellStyle name="常规 9 2 3 15" xfId="15899"/>
    <cellStyle name="常规 9 2 3 2" xfId="15900"/>
    <cellStyle name="常规 9 2 3 3" xfId="15901"/>
    <cellStyle name="常规 9 2 3 4" xfId="15902"/>
    <cellStyle name="常规 9 2 3 6" xfId="15903"/>
    <cellStyle name="常规 9 2 3 7" xfId="15904"/>
    <cellStyle name="常规 9 2 3 8" xfId="15905"/>
    <cellStyle name="常规 9 2 4" xfId="15906"/>
    <cellStyle name="常规 9 2 5" xfId="15907"/>
    <cellStyle name="常规 9 2 6" xfId="15908"/>
    <cellStyle name="常规 9 2 7" xfId="15909"/>
    <cellStyle name="常规 9 2 8" xfId="15910"/>
    <cellStyle name="常规 9 2 9" xfId="15911"/>
    <cellStyle name="强调文字颜色 4 2 3 20" xfId="15912"/>
    <cellStyle name="强调文字颜色 4 2 3 15" xfId="15913"/>
    <cellStyle name="解释性文本 5 2 11" xfId="15914"/>
    <cellStyle name="常规 9 3" xfId="15915"/>
    <cellStyle name="强调文字颜色 4 2 3 20 10" xfId="15916"/>
    <cellStyle name="常规 9 3 10" xfId="15917"/>
    <cellStyle name="常规 9 3 10 2" xfId="15918"/>
    <cellStyle name="常规 9 3 10 3" xfId="15919"/>
    <cellStyle name="常规 9 3 10 5" xfId="15920"/>
    <cellStyle name="常规 9 3 10 6" xfId="15921"/>
    <cellStyle name="常规 9 3 10 7" xfId="15922"/>
    <cellStyle name="常规 9 3 10 8" xfId="15923"/>
    <cellStyle name="常规 9 3 10 9" xfId="15924"/>
    <cellStyle name="强调文字颜色 4 2 3 20 11" xfId="15925"/>
    <cellStyle name="常规 9 3 11" xfId="15926"/>
    <cellStyle name="常规 9 3 12" xfId="15927"/>
    <cellStyle name="常规 9 3 13" xfId="15928"/>
    <cellStyle name="常规 9 3 14" xfId="15929"/>
    <cellStyle name="常规 9 3 20" xfId="15930"/>
    <cellStyle name="常规 9 3 15" xfId="15931"/>
    <cellStyle name="常规 9 3 16" xfId="15932"/>
    <cellStyle name="常规 9 3 17" xfId="15933"/>
    <cellStyle name="常规 9 3 18" xfId="15934"/>
    <cellStyle name="强调文字颜色 4 2 3 20 2" xfId="15935"/>
    <cellStyle name="常规 9 3 2" xfId="15936"/>
    <cellStyle name="常规 9 3 2 10" xfId="15937"/>
    <cellStyle name="常规 9 3 2 11" xfId="15938"/>
    <cellStyle name="常规 9 3 2 12" xfId="15939"/>
    <cellStyle name="常规 9 3 2 13" xfId="15940"/>
    <cellStyle name="常规 9 3 2 14" xfId="15941"/>
    <cellStyle name="常规 9 3 2 15" xfId="15942"/>
    <cellStyle name="常规 9 3 2 2" xfId="15943"/>
    <cellStyle name="常规 9 3 2 3" xfId="15944"/>
    <cellStyle name="常规 9 3 2 4" xfId="15945"/>
    <cellStyle name="常规 9 3 2 5" xfId="15946"/>
    <cellStyle name="常规 9 3 2 6" xfId="15947"/>
    <cellStyle name="常规 9 3 2 7" xfId="15948"/>
    <cellStyle name="常规 9 3 2 8" xfId="15949"/>
    <cellStyle name="千位分隔 11 2 10" xfId="15950"/>
    <cellStyle name="常规 9 3 2 9" xfId="15951"/>
    <cellStyle name="强调文字颜色 4 2 3 20 3" xfId="15952"/>
    <cellStyle name="常规 9 3 3" xfId="15953"/>
    <cellStyle name="强调文字颜色 4 2 3 20 4" xfId="15954"/>
    <cellStyle name="常规 9 3 4" xfId="15955"/>
    <cellStyle name="强调文字颜色 4 2 3 20 5" xfId="15956"/>
    <cellStyle name="常规 9 3 5" xfId="15957"/>
    <cellStyle name="强调文字颜色 4 2 3 20 6" xfId="15958"/>
    <cellStyle name="常规 9 3 6" xfId="15959"/>
    <cellStyle name="强调文字颜色 4 2 3 20 7" xfId="15960"/>
    <cellStyle name="常规 9 3 7" xfId="15961"/>
    <cellStyle name="强调文字颜色 4 2 3 21" xfId="15962"/>
    <cellStyle name="强调文字颜色 4 2 3 16" xfId="15963"/>
    <cellStyle name="常规 9 4" xfId="15964"/>
    <cellStyle name="常规 9 4 18" xfId="15965"/>
    <cellStyle name="常规 9 4 2" xfId="15966"/>
    <cellStyle name="常规 9 4 2 15" xfId="15967"/>
    <cellStyle name="常规 9 4 2 2" xfId="15968"/>
    <cellStyle name="常规 9 4 2 3" xfId="15969"/>
    <cellStyle name="常规 9 4 2 4" xfId="15970"/>
    <cellStyle name="注释 3 2 10" xfId="15971"/>
    <cellStyle name="常规 9 4 2 5" xfId="15972"/>
    <cellStyle name="注释 3 2 11" xfId="15973"/>
    <cellStyle name="常规 9 4 2 6" xfId="15974"/>
    <cellStyle name="注释 3 2 12" xfId="15975"/>
    <cellStyle name="常规 9 4 2 7" xfId="15976"/>
    <cellStyle name="常规 9 4 3" xfId="15977"/>
    <cellStyle name="常规 9 4 4" xfId="15978"/>
    <cellStyle name="常规 9 4 5" xfId="15979"/>
    <cellStyle name="常规 9 4 6" xfId="15980"/>
    <cellStyle name="常规 9 4 7" xfId="15981"/>
    <cellStyle name="常规 9 4 8" xfId="15982"/>
    <cellStyle name="常规 9 4 9" xfId="15983"/>
    <cellStyle name="常规 9 5 10" xfId="15984"/>
    <cellStyle name="常规 9 5 7" xfId="15985"/>
    <cellStyle name="常规 9 5 8" xfId="15986"/>
    <cellStyle name="常规 9 5 9" xfId="15987"/>
    <cellStyle name="强调文字颜色 4 2 3 23" xfId="15988"/>
    <cellStyle name="强调文字颜色 4 2 3 18" xfId="15989"/>
    <cellStyle name="常规 9 6" xfId="15990"/>
    <cellStyle name="常规 9 6 10" xfId="15991"/>
    <cellStyle name="常规 9 6 11" xfId="15992"/>
    <cellStyle name="强调文字颜色 1 4 16 10" xfId="15993"/>
    <cellStyle name="常规 9 6 12" xfId="15994"/>
    <cellStyle name="强调文字颜色 1 4 16 11" xfId="15995"/>
    <cellStyle name="常规 9 6 13" xfId="15996"/>
    <cellStyle name="常规 9 6 14" xfId="15997"/>
    <cellStyle name="常规 9 6 15" xfId="15998"/>
    <cellStyle name="常规 9 6 16" xfId="15999"/>
    <cellStyle name="常规 9 6 2" xfId="16000"/>
    <cellStyle name="常规 9 6 3" xfId="16001"/>
    <cellStyle name="常规 9 6 4" xfId="16002"/>
    <cellStyle name="常规 9 6 5" xfId="16003"/>
    <cellStyle name="常规 9 6 6" xfId="16004"/>
    <cellStyle name="常规 9 6 7" xfId="16005"/>
    <cellStyle name="常规 9 6 8" xfId="16006"/>
    <cellStyle name="常规 9 6 9" xfId="16007"/>
    <cellStyle name="强调文字颜色 4 2 3 24" xfId="16008"/>
    <cellStyle name="强调文字颜色 4 2 3 19" xfId="16009"/>
    <cellStyle name="常规 9 7" xfId="16010"/>
    <cellStyle name="常规 9 7 10" xfId="16011"/>
    <cellStyle name="常规 9 7 11" xfId="16012"/>
    <cellStyle name="常规 9 7 12" xfId="16013"/>
    <cellStyle name="常规 9 7 13" xfId="16014"/>
    <cellStyle name="常规 9 7 14" xfId="16015"/>
    <cellStyle name="常规 9 7 15" xfId="16016"/>
    <cellStyle name="常规 9 7 16" xfId="16017"/>
    <cellStyle name="常规 9 7 3" xfId="16018"/>
    <cellStyle name="常规 9 7 4" xfId="16019"/>
    <cellStyle name="常规 9 7 5" xfId="16020"/>
    <cellStyle name="常规 9 7 6" xfId="16021"/>
    <cellStyle name="常规 9 7 7" xfId="16022"/>
    <cellStyle name="常规 9 7 8" xfId="16023"/>
    <cellStyle name="常规 9 7 9" xfId="16024"/>
    <cellStyle name="强调文字颜色 4 2 3 30" xfId="16025"/>
    <cellStyle name="强调文字颜色 4 2 3 25" xfId="16026"/>
    <cellStyle name="常规 9 8" xfId="16027"/>
    <cellStyle name="常规 9 8 10" xfId="16028"/>
    <cellStyle name="常规 9 8 11" xfId="16029"/>
    <cellStyle name="常规 9 8 12" xfId="16030"/>
    <cellStyle name="常规 9 8 13" xfId="16031"/>
    <cellStyle name="常规 9 8 14" xfId="16032"/>
    <cellStyle name="常规 9 8 15" xfId="16033"/>
    <cellStyle name="常规 9 8 2" xfId="16034"/>
    <cellStyle name="常规 9 8 3" xfId="16035"/>
    <cellStyle name="常规 9 8 4" xfId="16036"/>
    <cellStyle name="常规 9 8 5" xfId="16037"/>
    <cellStyle name="常规 9 8 6" xfId="16038"/>
    <cellStyle name="常规 9 8 7" xfId="16039"/>
    <cellStyle name="常规 9 8 8" xfId="16040"/>
    <cellStyle name="常规 9 8 9" xfId="16041"/>
    <cellStyle name="强调文字颜色 4 2 3 26" xfId="16042"/>
    <cellStyle name="常规 9 9" xfId="16043"/>
    <cellStyle name="常规 9 9 13" xfId="16044"/>
    <cellStyle name="常规 9 9 2" xfId="16045"/>
    <cellStyle name="常规 9 9 3" xfId="16046"/>
    <cellStyle name="常规 9 9 4" xfId="16047"/>
    <cellStyle name="常规 9 9 5" xfId="16048"/>
    <cellStyle name="常规 9 9 6" xfId="16049"/>
    <cellStyle name="常规 9 9 7" xfId="16050"/>
    <cellStyle name="常规 9 9 8" xfId="16051"/>
    <cellStyle name="常规 9 9 9" xfId="16052"/>
    <cellStyle name="常规_Book1" xfId="16053"/>
    <cellStyle name="常规_Sheet1 2" xfId="16054"/>
    <cellStyle name="分级显示列_1_03年补充概算" xfId="16055"/>
    <cellStyle name="好 12" xfId="16056"/>
    <cellStyle name="好 12 10" xfId="16057"/>
    <cellStyle name="好 12 11" xfId="16058"/>
    <cellStyle name="好 12 2" xfId="16059"/>
    <cellStyle name="好 12 3" xfId="16060"/>
    <cellStyle name="好 12 4" xfId="16061"/>
    <cellStyle name="好 12 5" xfId="16062"/>
    <cellStyle name="好 12 6" xfId="16063"/>
    <cellStyle name="好 12 7" xfId="16064"/>
    <cellStyle name="好 13" xfId="16065"/>
    <cellStyle name="好 14" xfId="16066"/>
    <cellStyle name="好 15" xfId="16067"/>
    <cellStyle name="好 2" xfId="16068"/>
    <cellStyle name="好 2 10" xfId="16069"/>
    <cellStyle name="好 2 11" xfId="16070"/>
    <cellStyle name="好 2 12" xfId="16071"/>
    <cellStyle name="好 2 13" xfId="16072"/>
    <cellStyle name="好 2 14" xfId="16073"/>
    <cellStyle name="好 2 20" xfId="16074"/>
    <cellStyle name="好 2 15" xfId="16075"/>
    <cellStyle name="好 2 15 10" xfId="16076"/>
    <cellStyle name="好 2 15 11" xfId="16077"/>
    <cellStyle name="好 2 15 2" xfId="16078"/>
    <cellStyle name="好 2 15 3" xfId="16079"/>
    <cellStyle name="好 2 15 4" xfId="16080"/>
    <cellStyle name="好 2 15 5" xfId="16081"/>
    <cellStyle name="好 2 15 7" xfId="16082"/>
    <cellStyle name="好 2 15 8" xfId="16083"/>
    <cellStyle name="好 2 15 9" xfId="16084"/>
    <cellStyle name="好 2 21" xfId="16085"/>
    <cellStyle name="好 2 16" xfId="16086"/>
    <cellStyle name="好 2 22" xfId="16087"/>
    <cellStyle name="好 2 17" xfId="16088"/>
    <cellStyle name="好 2 23" xfId="16089"/>
    <cellStyle name="好 2 18" xfId="16090"/>
    <cellStyle name="好 2 24" xfId="16091"/>
    <cellStyle name="好 2 19" xfId="16092"/>
    <cellStyle name="好 2 2" xfId="16093"/>
    <cellStyle name="好 2 2 10" xfId="16094"/>
    <cellStyle name="好 2 2 11" xfId="16095"/>
    <cellStyle name="好 2 2 12" xfId="16096"/>
    <cellStyle name="好 2 2 13" xfId="16097"/>
    <cellStyle name="好 2 2 14" xfId="16098"/>
    <cellStyle name="好 2 2 20" xfId="16099"/>
    <cellStyle name="好 2 2 15" xfId="16100"/>
    <cellStyle name="好 2 2 22" xfId="16101"/>
    <cellStyle name="好 2 2 17" xfId="16102"/>
    <cellStyle name="好 2 2 23" xfId="16103"/>
    <cellStyle name="好 2 2 18" xfId="16104"/>
    <cellStyle name="好 2 2 24" xfId="16105"/>
    <cellStyle name="好 2 2 19" xfId="16106"/>
    <cellStyle name="好 2 2 2" xfId="16107"/>
    <cellStyle name="好 2 2 2 10" xfId="16108"/>
    <cellStyle name="好 2 2 2 11" xfId="16109"/>
    <cellStyle name="好 2 2 2 12" xfId="16110"/>
    <cellStyle name="好 2 2 2 13" xfId="16111"/>
    <cellStyle name="好 2 2 2 14" xfId="16112"/>
    <cellStyle name="好 2 2 2 15" xfId="16113"/>
    <cellStyle name="好 2 2 2 2" xfId="16114"/>
    <cellStyle name="好 2 2 2 3" xfId="16115"/>
    <cellStyle name="好 2 2 2 4" xfId="16116"/>
    <cellStyle name="好 2 2 2 5" xfId="16117"/>
    <cellStyle name="好 2 2 2 6" xfId="16118"/>
    <cellStyle name="好 2 2 2 7" xfId="16119"/>
    <cellStyle name="好 2 2 2 8" xfId="16120"/>
    <cellStyle name="好 2 2 2 9" xfId="16121"/>
    <cellStyle name="好 2 2 21 2" xfId="16122"/>
    <cellStyle name="好 2 2 21 3" xfId="16123"/>
    <cellStyle name="好 2 2 21 4" xfId="16124"/>
    <cellStyle name="好 2 2 21 5" xfId="16125"/>
    <cellStyle name="好 2 2 21 6" xfId="16126"/>
    <cellStyle name="好 2 2 21 7" xfId="16127"/>
    <cellStyle name="好 2 2 21 8" xfId="16128"/>
    <cellStyle name="好 2 2 21 9" xfId="16129"/>
    <cellStyle name="好 2 2 30" xfId="16130"/>
    <cellStyle name="好 2 2 25" xfId="16131"/>
    <cellStyle name="好 2 2 27" xfId="16132"/>
    <cellStyle name="注释 10" xfId="16133"/>
    <cellStyle name="警告文本 4 16 10" xfId="16134"/>
    <cellStyle name="好 2 2 28" xfId="16135"/>
    <cellStyle name="注释 11" xfId="16136"/>
    <cellStyle name="警告文本 4 16 11" xfId="16137"/>
    <cellStyle name="好 2 2 29" xfId="16138"/>
    <cellStyle name="好 2 2 3" xfId="16139"/>
    <cellStyle name="好 2 2 4" xfId="16140"/>
    <cellStyle name="好 2 2 5" xfId="16141"/>
    <cellStyle name="强调文字颜色 2 4 16 5" xfId="16142"/>
    <cellStyle name="好 2 2_庄墓预算（定稿）2改" xfId="16143"/>
    <cellStyle name="好 2 25" xfId="16144"/>
    <cellStyle name="好 2 3" xfId="16145"/>
    <cellStyle name="好 2 3 10" xfId="16146"/>
    <cellStyle name="好 2 3 11" xfId="16147"/>
    <cellStyle name="好 2 3 12" xfId="16148"/>
    <cellStyle name="好 2 3 13" xfId="16149"/>
    <cellStyle name="好 2 3 14" xfId="16150"/>
    <cellStyle name="好 2 3 20" xfId="16151"/>
    <cellStyle name="好 2 3 15" xfId="16152"/>
    <cellStyle name="链接单元格 2 2 2" xfId="16153"/>
    <cellStyle name="好 2 3 21" xfId="16154"/>
    <cellStyle name="好 2 3 16" xfId="16155"/>
    <cellStyle name="链接单元格 2 2 3" xfId="16156"/>
    <cellStyle name="好 2 3 22" xfId="16157"/>
    <cellStyle name="好 2 3 17" xfId="16158"/>
    <cellStyle name="链接单元格 2 2 5" xfId="16159"/>
    <cellStyle name="好 2 3 24" xfId="16160"/>
    <cellStyle name="好 2 3 19" xfId="16161"/>
    <cellStyle name="好 2 3 2" xfId="16162"/>
    <cellStyle name="好 2 3 20 10" xfId="16163"/>
    <cellStyle name="好 2 3 20 2" xfId="16164"/>
    <cellStyle name="好 2 3 20 3" xfId="16165"/>
    <cellStyle name="好 2 3 20 4" xfId="16166"/>
    <cellStyle name="好 2 3 20 5" xfId="16167"/>
    <cellStyle name="好 2 3 20 6" xfId="16168"/>
    <cellStyle name="好 2 3 20 7" xfId="16169"/>
    <cellStyle name="好 2 3 20 8" xfId="16170"/>
    <cellStyle name="好 2 3 20 9" xfId="16171"/>
    <cellStyle name="链接单元格 2 2 6" xfId="16172"/>
    <cellStyle name="好 2 3 30" xfId="16173"/>
    <cellStyle name="好 2 3 25" xfId="16174"/>
    <cellStyle name="链接单元格 2 2 8" xfId="16175"/>
    <cellStyle name="好 2 3 27" xfId="16176"/>
    <cellStyle name="链接单元格 2 2 9" xfId="16177"/>
    <cellStyle name="好 2 3 28" xfId="16178"/>
    <cellStyle name="好 2 3 29" xfId="16179"/>
    <cellStyle name="好 2 3 3" xfId="16180"/>
    <cellStyle name="好 2 3 4" xfId="16181"/>
    <cellStyle name="好 2 3 5" xfId="16182"/>
    <cellStyle name="好 2 3 7" xfId="16183"/>
    <cellStyle name="好 2 3 8" xfId="16184"/>
    <cellStyle name="好 2 3 9" xfId="16185"/>
    <cellStyle name="好 2 4" xfId="16186"/>
    <cellStyle name="好 2 5" xfId="16187"/>
    <cellStyle name="好 2 6" xfId="16188"/>
    <cellStyle name="好 2 7" xfId="16189"/>
    <cellStyle name="好 3" xfId="16190"/>
    <cellStyle name="好 3 10" xfId="16191"/>
    <cellStyle name="好 3 11" xfId="16192"/>
    <cellStyle name="好 3 12" xfId="16193"/>
    <cellStyle name="好 3 13" xfId="16194"/>
    <cellStyle name="好 3 14" xfId="16195"/>
    <cellStyle name="好 3 20" xfId="16196"/>
    <cellStyle name="好 3 15" xfId="16197"/>
    <cellStyle name="好 3 15 2" xfId="16198"/>
    <cellStyle name="好 3 15 3" xfId="16199"/>
    <cellStyle name="好 3 15 4" xfId="16200"/>
    <cellStyle name="好 3 15 5" xfId="16201"/>
    <cellStyle name="好 3 15 7" xfId="16202"/>
    <cellStyle name="好 3 15 8" xfId="16203"/>
    <cellStyle name="好 3 15 9" xfId="16204"/>
    <cellStyle name="好 3 21" xfId="16205"/>
    <cellStyle name="好 3 16" xfId="16206"/>
    <cellStyle name="好 3 22" xfId="16207"/>
    <cellStyle name="好 3 17" xfId="16208"/>
    <cellStyle name="好 3 23" xfId="16209"/>
    <cellStyle name="好 3 18" xfId="16210"/>
    <cellStyle name="好 3 24" xfId="16211"/>
    <cellStyle name="好 3 19" xfId="16212"/>
    <cellStyle name="好 3 2" xfId="16213"/>
    <cellStyle name="链接单元格 2 2 2 11" xfId="16214"/>
    <cellStyle name="好 3 2 10" xfId="16215"/>
    <cellStyle name="链接单元格 2 2 2 12" xfId="16216"/>
    <cellStyle name="好 3 2 11" xfId="16217"/>
    <cellStyle name="链接单元格 2 2 2 13" xfId="16218"/>
    <cellStyle name="好 3 2 12" xfId="16219"/>
    <cellStyle name="链接单元格 2 2 2 14" xfId="16220"/>
    <cellStyle name="好 3 2 13" xfId="16221"/>
    <cellStyle name="链接单元格 2 2 2 15" xfId="16222"/>
    <cellStyle name="好 3 2 14" xfId="16223"/>
    <cellStyle name="好 3 2 20" xfId="16224"/>
    <cellStyle name="好 3 2 15" xfId="16225"/>
    <cellStyle name="好 3 2 16" xfId="16226"/>
    <cellStyle name="好 3 2 17" xfId="16227"/>
    <cellStyle name="好 3 2 18" xfId="16228"/>
    <cellStyle name="好 3 2 19" xfId="16229"/>
    <cellStyle name="好 3 2 2 10" xfId="16230"/>
    <cellStyle name="好 3 2 2 13" xfId="16231"/>
    <cellStyle name="好 3 2 2 14" xfId="16232"/>
    <cellStyle name="好 3 2 2 15" xfId="16233"/>
    <cellStyle name="好 3 2 2 7" xfId="16234"/>
    <cellStyle name="好 3 2 2 8" xfId="16235"/>
    <cellStyle name="好 3 2 2 9" xfId="16236"/>
    <cellStyle name="好 3 2 7" xfId="16237"/>
    <cellStyle name="好 3 2 8" xfId="16238"/>
    <cellStyle name="好 3 2 9" xfId="16239"/>
    <cellStyle name="好 3 2_庄墓预算（定稿）2改" xfId="16240"/>
    <cellStyle name="好 3 25" xfId="16241"/>
    <cellStyle name="好 3 3" xfId="16242"/>
    <cellStyle name="货币 3 5" xfId="16243"/>
    <cellStyle name="好 3 3 10" xfId="16244"/>
    <cellStyle name="货币 3 6" xfId="16245"/>
    <cellStyle name="好 3 3 11" xfId="16246"/>
    <cellStyle name="货币 3 7" xfId="16247"/>
    <cellStyle name="好 3 3 12" xfId="16248"/>
    <cellStyle name="货币 3 8" xfId="16249"/>
    <cellStyle name="好 3 3 13" xfId="16250"/>
    <cellStyle name="货币 3 9" xfId="16251"/>
    <cellStyle name="好 3 3 14" xfId="16252"/>
    <cellStyle name="好 3 3 15" xfId="16253"/>
    <cellStyle name="好 3 3 16" xfId="16254"/>
    <cellStyle name="好 3 3 17" xfId="16255"/>
    <cellStyle name="好 3 3 18" xfId="16256"/>
    <cellStyle name="好 3 3 19" xfId="16257"/>
    <cellStyle name="好 3 3 2" xfId="16258"/>
    <cellStyle name="好 3 3 3" xfId="16259"/>
    <cellStyle name="好 3 3 4" xfId="16260"/>
    <cellStyle name="好 3 3 5" xfId="16261"/>
    <cellStyle name="好 3 3 6" xfId="16262"/>
    <cellStyle name="好 3 3 7" xfId="16263"/>
    <cellStyle name="好 3 3 8" xfId="16264"/>
    <cellStyle name="好 3 3 9" xfId="16265"/>
    <cellStyle name="好 3 4" xfId="16266"/>
    <cellStyle name="检查单元格 5 2 6" xfId="16267"/>
    <cellStyle name="好 3 4 2" xfId="16268"/>
    <cellStyle name="检查单元格 5 2 7" xfId="16269"/>
    <cellStyle name="好 3 4 3" xfId="16270"/>
    <cellStyle name="好 3 5" xfId="16271"/>
    <cellStyle name="好 3 6" xfId="16272"/>
    <cellStyle name="好 3 7" xfId="16273"/>
    <cellStyle name="好 3 9" xfId="16274"/>
    <cellStyle name="好 4" xfId="16275"/>
    <cellStyle name="好 4 16 10" xfId="16276"/>
    <cellStyle name="好 4 16 11" xfId="16277"/>
    <cellStyle name="好 4 16 4" xfId="16278"/>
    <cellStyle name="好 4 16 5" xfId="16279"/>
    <cellStyle name="好 4 16 7" xfId="16280"/>
    <cellStyle name="好 4 16 8" xfId="16281"/>
    <cellStyle name="好 4 16 9" xfId="16282"/>
    <cellStyle name="好 4 2" xfId="16283"/>
    <cellStyle name="好 4 26" xfId="16284"/>
    <cellStyle name="好 4 3" xfId="16285"/>
    <cellStyle name="好 4 4" xfId="16286"/>
    <cellStyle name="好 4 5" xfId="16287"/>
    <cellStyle name="好 4 6" xfId="16288"/>
    <cellStyle name="好 4 7" xfId="16289"/>
    <cellStyle name="好 4 9" xfId="16290"/>
    <cellStyle name="好 5" xfId="16291"/>
    <cellStyle name="好 5 2" xfId="16292"/>
    <cellStyle name="好 5 2 10" xfId="16293"/>
    <cellStyle name="好 5 2 11" xfId="16294"/>
    <cellStyle name="好 5 2 2" xfId="16295"/>
    <cellStyle name="好 5 2 3" xfId="16296"/>
    <cellStyle name="好 5 2 4" xfId="16297"/>
    <cellStyle name="好 5 3" xfId="16298"/>
    <cellStyle name="好 6" xfId="16299"/>
    <cellStyle name="好 7" xfId="16300"/>
    <cellStyle name="好 8" xfId="16301"/>
    <cellStyle name="好 9" xfId="16302"/>
    <cellStyle name="汇总 12 9" xfId="16303"/>
    <cellStyle name="汇总 13 3" xfId="16304"/>
    <cellStyle name="汇总 13 4" xfId="16305"/>
    <cellStyle name="汇总 13 5" xfId="16306"/>
    <cellStyle name="汇总 13 6" xfId="16307"/>
    <cellStyle name="汇总 2" xfId="16308"/>
    <cellStyle name="汇总 2 10" xfId="16309"/>
    <cellStyle name="千位分隔 7 10" xfId="16310"/>
    <cellStyle name="汇总 2 11" xfId="16311"/>
    <cellStyle name="千位分隔 7 11" xfId="16312"/>
    <cellStyle name="汇总 2 12" xfId="16313"/>
    <cellStyle name="千位分隔 7 12" xfId="16314"/>
    <cellStyle name="汇总 2 13" xfId="16315"/>
    <cellStyle name="千位分隔 7 13" xfId="16316"/>
    <cellStyle name="汇总 2 14" xfId="16317"/>
    <cellStyle name="千位分隔 7 14" xfId="16318"/>
    <cellStyle name="汇总 2 20" xfId="16319"/>
    <cellStyle name="汇总 2 15" xfId="16320"/>
    <cellStyle name="汇总 2 15 10" xfId="16321"/>
    <cellStyle name="汇总 2 15 11" xfId="16322"/>
    <cellStyle name="汇总 2 15 6" xfId="16323"/>
    <cellStyle name="汇总 2 15 7" xfId="16324"/>
    <cellStyle name="汇总 2 15 8" xfId="16325"/>
    <cellStyle name="汇总 2 15 9" xfId="16326"/>
    <cellStyle name="千位分隔 7 20" xfId="16327"/>
    <cellStyle name="千位分隔 7 15" xfId="16328"/>
    <cellStyle name="汇总 2 21" xfId="16329"/>
    <cellStyle name="汇总 2 16" xfId="16330"/>
    <cellStyle name="千位分隔 7 16" xfId="16331"/>
    <cellStyle name="汇总 2 22" xfId="16332"/>
    <cellStyle name="汇总 2 17" xfId="16333"/>
    <cellStyle name="千位分隔 7 17" xfId="16334"/>
    <cellStyle name="汇总 2 23" xfId="16335"/>
    <cellStyle name="汇总 2 18" xfId="16336"/>
    <cellStyle name="千位分隔 7 18" xfId="16337"/>
    <cellStyle name="汇总 2 24" xfId="16338"/>
    <cellStyle name="汇总 2 19" xfId="16339"/>
    <cellStyle name="汇总 2 2" xfId="16340"/>
    <cellStyle name="适中 2 3 3" xfId="16341"/>
    <cellStyle name="强调文字颜色 5 2 15 9" xfId="16342"/>
    <cellStyle name="汇总 2 2 10" xfId="16343"/>
    <cellStyle name="适中 2 3 5" xfId="16344"/>
    <cellStyle name="计算 10" xfId="16345"/>
    <cellStyle name="汇总 2 2 12" xfId="16346"/>
    <cellStyle name="适中 2 3 6" xfId="16347"/>
    <cellStyle name="计算 11" xfId="16348"/>
    <cellStyle name="汇总 2 2 13" xfId="16349"/>
    <cellStyle name="适中 2 3 8" xfId="16350"/>
    <cellStyle name="计算 13" xfId="16351"/>
    <cellStyle name="汇总 2 2 20" xfId="16352"/>
    <cellStyle name="汇总 2 2 15" xfId="16353"/>
    <cellStyle name="适中 2 3 9" xfId="16354"/>
    <cellStyle name="计算 14" xfId="16355"/>
    <cellStyle name="汇总 2 2 21" xfId="16356"/>
    <cellStyle name="汇总 2 2 16" xfId="16357"/>
    <cellStyle name="计算 15" xfId="16358"/>
    <cellStyle name="汇总 2 2 22" xfId="16359"/>
    <cellStyle name="汇总 2 2 17" xfId="16360"/>
    <cellStyle name="汇总 2 2 23" xfId="16361"/>
    <cellStyle name="汇总 2 2 18" xfId="16362"/>
    <cellStyle name="汇总 2 2 24" xfId="16363"/>
    <cellStyle name="汇总 2 2 19" xfId="16364"/>
    <cellStyle name="汇总 2 2 2" xfId="16365"/>
    <cellStyle name="汇总 2 2 2 10" xfId="16366"/>
    <cellStyle name="汇总 2 2 2 11" xfId="16367"/>
    <cellStyle name="汇总 2 2 2 12" xfId="16368"/>
    <cellStyle name="汇总 2 2 2 13" xfId="16369"/>
    <cellStyle name="汇总 2 2 2 14" xfId="16370"/>
    <cellStyle name="汇总 2 2 2 15" xfId="16371"/>
    <cellStyle name="汇总 8" xfId="16372"/>
    <cellStyle name="汇总 2 2 2 2" xfId="16373"/>
    <cellStyle name="汇总 9" xfId="16374"/>
    <cellStyle name="汇总 2 2 2 3" xfId="16375"/>
    <cellStyle name="汇总 2 2 2 4" xfId="16376"/>
    <cellStyle name="汇总 2 2 2 5" xfId="16377"/>
    <cellStyle name="汇总 2 2 2 6" xfId="16378"/>
    <cellStyle name="汇总 2 2 2 7" xfId="16379"/>
    <cellStyle name="汇总 2 2 2 8" xfId="16380"/>
    <cellStyle name="汇总 2 2 2 9" xfId="16381"/>
    <cellStyle name="汇总 2 2 21 2" xfId="16382"/>
    <cellStyle name="汇总 2 2 21 3" xfId="16383"/>
    <cellStyle name="汇总 2 2 21 4" xfId="16384"/>
    <cellStyle name="汇总 2 2 21 5" xfId="16385"/>
    <cellStyle name="汇总 2 2 21 7" xfId="16386"/>
    <cellStyle name="汇总 2 2 21 8" xfId="16387"/>
    <cellStyle name="汇总 2 2 21 9" xfId="16388"/>
    <cellStyle name="汇总 2 2 30" xfId="16389"/>
    <cellStyle name="汇总 2 2 25" xfId="16390"/>
    <cellStyle name="汇总 2 2 31" xfId="16391"/>
    <cellStyle name="汇总 2 2 26" xfId="16392"/>
    <cellStyle name="汇总 2 2 27" xfId="16393"/>
    <cellStyle name="汇总 2 2 28" xfId="16394"/>
    <cellStyle name="汇总 2 2 3" xfId="16395"/>
    <cellStyle name="汇总 2 2 4" xfId="16396"/>
    <cellStyle name="汇总 2 2 6" xfId="16397"/>
    <cellStyle name="千位分隔 7 2 2" xfId="16398"/>
    <cellStyle name="汇总 2 2 7" xfId="16399"/>
    <cellStyle name="千位分隔 7 2 4" xfId="16400"/>
    <cellStyle name="汇总 2 2 9" xfId="16401"/>
    <cellStyle name="汇总 2 2_庄墓预算（定稿）2改" xfId="16402"/>
    <cellStyle name="千位分隔 7 19" xfId="16403"/>
    <cellStyle name="汇总 2 25" xfId="16404"/>
    <cellStyle name="汇总 2 3" xfId="16405"/>
    <cellStyle name="汇总 2 3 12" xfId="16406"/>
    <cellStyle name="汇总 2 3 20" xfId="16407"/>
    <cellStyle name="汇总 2 3 15" xfId="16408"/>
    <cellStyle name="汇总 2 3 21" xfId="16409"/>
    <cellStyle name="汇总 2 3 16" xfId="16410"/>
    <cellStyle name="汇总 2 3 22" xfId="16411"/>
    <cellStyle name="汇总 2 3 17" xfId="16412"/>
    <cellStyle name="汇总 2 3 23" xfId="16413"/>
    <cellStyle name="汇总 2 3 18" xfId="16414"/>
    <cellStyle name="汇总 2 3 24" xfId="16415"/>
    <cellStyle name="汇总 2 3 19" xfId="16416"/>
    <cellStyle name="汇总 2 3 2" xfId="16417"/>
    <cellStyle name="汇总 2 3 20 10" xfId="16418"/>
    <cellStyle name="汇总 2 3 20 11" xfId="16419"/>
    <cellStyle name="汇总 2 3 20 7" xfId="16420"/>
    <cellStyle name="汇总 2 3 20 8" xfId="16421"/>
    <cellStyle name="汇总 2 3 20 9" xfId="16422"/>
    <cellStyle name="汇总 2 3 30" xfId="16423"/>
    <cellStyle name="汇总 2 3 25" xfId="16424"/>
    <cellStyle name="汇总 2 3 26" xfId="16425"/>
    <cellStyle name="汇总 2 3 27" xfId="16426"/>
    <cellStyle name="汇总 2 3 28" xfId="16427"/>
    <cellStyle name="汇总 2 3 3" xfId="16428"/>
    <cellStyle name="汇总 2 3 4" xfId="16429"/>
    <cellStyle name="汇总 2 3 6" xfId="16430"/>
    <cellStyle name="汇总 2 3 7" xfId="16431"/>
    <cellStyle name="汇总 2 3 9" xfId="16432"/>
    <cellStyle name="汇总 2 4" xfId="16433"/>
    <cellStyle name="汇总 2 5" xfId="16434"/>
    <cellStyle name="汇总 2 6" xfId="16435"/>
    <cellStyle name="汇总 2 7" xfId="16436"/>
    <cellStyle name="汇总 2 8" xfId="16437"/>
    <cellStyle name="汇总 2 9" xfId="16438"/>
    <cellStyle name="汇总 3 10" xfId="16439"/>
    <cellStyle name="千位分隔 8 10" xfId="16440"/>
    <cellStyle name="汇总 3 11" xfId="16441"/>
    <cellStyle name="千位分隔 8 11" xfId="16442"/>
    <cellStyle name="汇总 3 12" xfId="16443"/>
    <cellStyle name="千位分隔 8 12" xfId="16444"/>
    <cellStyle name="汇总 3 13" xfId="16445"/>
    <cellStyle name="千位分隔 8 13" xfId="16446"/>
    <cellStyle name="汇总 3 14" xfId="16447"/>
    <cellStyle name="千位分隔 8 14" xfId="16448"/>
    <cellStyle name="汇总 3 20" xfId="16449"/>
    <cellStyle name="汇总 3 15" xfId="16450"/>
    <cellStyle name="汇总 3 15 10" xfId="16451"/>
    <cellStyle name="汇总 3 15 11" xfId="16452"/>
    <cellStyle name="汇总 3 15 6" xfId="16453"/>
    <cellStyle name="汇总 3 15 7" xfId="16454"/>
    <cellStyle name="汇总 3 15 9" xfId="16455"/>
    <cellStyle name="千位分隔 8 16" xfId="16456"/>
    <cellStyle name="汇总 3 22" xfId="16457"/>
    <cellStyle name="汇总 3 17" xfId="16458"/>
    <cellStyle name="千位分隔 8 17" xfId="16459"/>
    <cellStyle name="汇总 3 23" xfId="16460"/>
    <cellStyle name="汇总 3 18" xfId="16461"/>
    <cellStyle name="千位分隔 8 18" xfId="16462"/>
    <cellStyle name="汇总 3 24" xfId="16463"/>
    <cellStyle name="汇总 3 19" xfId="16464"/>
    <cellStyle name="汇总 3 2" xfId="16465"/>
    <cellStyle name="强调文字颜色 5 3 15 9" xfId="16466"/>
    <cellStyle name="汇总 3 2 10" xfId="16467"/>
    <cellStyle name="汇总 3 2 11" xfId="16468"/>
    <cellStyle name="汇总 3 2 12" xfId="16469"/>
    <cellStyle name="汇总 3 2 13" xfId="16470"/>
    <cellStyle name="汇总 3 2 2" xfId="16471"/>
    <cellStyle name="汇总 3 2 2 2" xfId="16472"/>
    <cellStyle name="汇总 3 2 2 3" xfId="16473"/>
    <cellStyle name="汇总 3 2 2 4" xfId="16474"/>
    <cellStyle name="汇总 3 2 2 6" xfId="16475"/>
    <cellStyle name="汇总 3 2 2 7" xfId="16476"/>
    <cellStyle name="汇总 3 2 2 8" xfId="16477"/>
    <cellStyle name="汇总 3 2 2 9" xfId="16478"/>
    <cellStyle name="汇总 3 2 3" xfId="16479"/>
    <cellStyle name="汇总 3 2 4" xfId="16480"/>
    <cellStyle name="汇总 3 2 5" xfId="16481"/>
    <cellStyle name="汇总 3 2 6" xfId="16482"/>
    <cellStyle name="千位分隔 8 2 2" xfId="16483"/>
    <cellStyle name="汇总 3 2 7" xfId="16484"/>
    <cellStyle name="千位分隔 8 2 4" xfId="16485"/>
    <cellStyle name="汇总 3 2 9" xfId="16486"/>
    <cellStyle name="汇总 3 2_庄墓预算（定稿）2改" xfId="16487"/>
    <cellStyle name="千位分隔 8 19" xfId="16488"/>
    <cellStyle name="汇总 3 25" xfId="16489"/>
    <cellStyle name="汇总 3 3" xfId="16490"/>
    <cellStyle name="汇总 3 3 17" xfId="16491"/>
    <cellStyle name="汇总 3 3 18" xfId="16492"/>
    <cellStyle name="汇总 3 3 2" xfId="16493"/>
    <cellStyle name="汇总 3 3 3" xfId="16494"/>
    <cellStyle name="汇总 3 3 4" xfId="16495"/>
    <cellStyle name="汇总 3 3 5" xfId="16496"/>
    <cellStyle name="汇总 3 3 6" xfId="16497"/>
    <cellStyle name="汇总 3 3 7" xfId="16498"/>
    <cellStyle name="汇总 3 3 9" xfId="16499"/>
    <cellStyle name="汇总 3 4" xfId="16500"/>
    <cellStyle name="汇总 3 4 2" xfId="16501"/>
    <cellStyle name="汇总 3 4 3" xfId="16502"/>
    <cellStyle name="汇总 3 5" xfId="16503"/>
    <cellStyle name="汇总 3 6" xfId="16504"/>
    <cellStyle name="汇总 3 7" xfId="16505"/>
    <cellStyle name="汇总 3 8" xfId="16506"/>
    <cellStyle name="汇总 4" xfId="16507"/>
    <cellStyle name="汇总 4 10" xfId="16508"/>
    <cellStyle name="千位分隔 9 10" xfId="16509"/>
    <cellStyle name="汇总 4 11" xfId="16510"/>
    <cellStyle name="千位分隔 9 11" xfId="16511"/>
    <cellStyle name="汇总 4 12" xfId="16512"/>
    <cellStyle name="千位分隔 9 12" xfId="16513"/>
    <cellStyle name="汇总 4 13" xfId="16514"/>
    <cellStyle name="千位分隔 9 13" xfId="16515"/>
    <cellStyle name="汇总 4 14" xfId="16516"/>
    <cellStyle name="千位分隔 9 14" xfId="16517"/>
    <cellStyle name="汇总 4 20" xfId="16518"/>
    <cellStyle name="汇总 4 15" xfId="16519"/>
    <cellStyle name="千位分隔 9 20" xfId="16520"/>
    <cellStyle name="千位分隔 9 15" xfId="16521"/>
    <cellStyle name="汇总 4 21" xfId="16522"/>
    <cellStyle name="汇总 4 16" xfId="16523"/>
    <cellStyle name="适中 2 15 7" xfId="16524"/>
    <cellStyle name="汇总 4 16 10" xfId="16525"/>
    <cellStyle name="适中 2 15 8" xfId="16526"/>
    <cellStyle name="汇总 4 16 11" xfId="16527"/>
    <cellStyle name="汇总 4 16 3" xfId="16528"/>
    <cellStyle name="汇总 4 16 4" xfId="16529"/>
    <cellStyle name="汇总 4 16 6" xfId="16530"/>
    <cellStyle name="汇总 4 16 7" xfId="16531"/>
    <cellStyle name="汇总 4 16 8" xfId="16532"/>
    <cellStyle name="汇总 4 16 9" xfId="16533"/>
    <cellStyle name="千位分隔 9 16" xfId="16534"/>
    <cellStyle name="汇总 4 22" xfId="16535"/>
    <cellStyle name="汇总 4 17" xfId="16536"/>
    <cellStyle name="千位分隔 9 17" xfId="16537"/>
    <cellStyle name="汇总 4 23" xfId="16538"/>
    <cellStyle name="汇总 4 18" xfId="16539"/>
    <cellStyle name="千位分隔 9 18" xfId="16540"/>
    <cellStyle name="汇总 4 24" xfId="16541"/>
    <cellStyle name="汇总 4 19" xfId="16542"/>
    <cellStyle name="汇总 4 2" xfId="16543"/>
    <cellStyle name="千位分隔 9 19" xfId="16544"/>
    <cellStyle name="汇总 4 25" xfId="16545"/>
    <cellStyle name="汇总 4 26" xfId="16546"/>
    <cellStyle name="汇总 4 3" xfId="16547"/>
    <cellStyle name="汇总 4 4" xfId="16548"/>
    <cellStyle name="汇总 4 5" xfId="16549"/>
    <cellStyle name="汇总 4 7" xfId="16550"/>
    <cellStyle name="汇总 4 8" xfId="16551"/>
    <cellStyle name="汇总 4 9" xfId="16552"/>
    <cellStyle name="汇总 5 2" xfId="16553"/>
    <cellStyle name="汇总 5 2 10" xfId="16554"/>
    <cellStyle name="汇总 5 2 2" xfId="16555"/>
    <cellStyle name="汇总 5 2 3" xfId="16556"/>
    <cellStyle name="汇总 5 2 4" xfId="16557"/>
    <cellStyle name="汇总 5 2 5" xfId="16558"/>
    <cellStyle name="汇总 5 3" xfId="16559"/>
    <cellStyle name="汇总 6" xfId="16560"/>
    <cellStyle name="汇总 7" xfId="16561"/>
    <cellStyle name="货币 2 2" xfId="16562"/>
    <cellStyle name="货币 2 2 10" xfId="16563"/>
    <cellStyle name="货币 2 2 11" xfId="16564"/>
    <cellStyle name="货币 2 2 12" xfId="16565"/>
    <cellStyle name="货币 2 2 13" xfId="16566"/>
    <cellStyle name="货币 2 2 14" xfId="16567"/>
    <cellStyle name="货币 2 2 15" xfId="16568"/>
    <cellStyle name="货币 2 2 16" xfId="16569"/>
    <cellStyle name="货币 2 2 17" xfId="16570"/>
    <cellStyle name="货币 2 2 19" xfId="16571"/>
    <cellStyle name="解释性文本 2 2 21 4" xfId="16572"/>
    <cellStyle name="货币 2 2 2" xfId="16573"/>
    <cellStyle name="解释性文本 2 2 21 5" xfId="16574"/>
    <cellStyle name="货币 2 2 3" xfId="16575"/>
    <cellStyle name="解释性文本 2 2 21 6" xfId="16576"/>
    <cellStyle name="货币 2 2 4" xfId="16577"/>
    <cellStyle name="解释性文本 2 2 21 7" xfId="16578"/>
    <cellStyle name="货币 2 2 5" xfId="16579"/>
    <cellStyle name="解释性文本 2 2 21 8" xfId="16580"/>
    <cellStyle name="货币 2 2 6" xfId="16581"/>
    <cellStyle name="解释性文本 2 2 21 9" xfId="16582"/>
    <cellStyle name="货币 2 2 7" xfId="16583"/>
    <cellStyle name="货币 2 2 9" xfId="16584"/>
    <cellStyle name="货币 2 3 10" xfId="16585"/>
    <cellStyle name="货币 2 3 11" xfId="16586"/>
    <cellStyle name="货币 2 3 12" xfId="16587"/>
    <cellStyle name="货币 2 3 13" xfId="16588"/>
    <cellStyle name="货币 2 3 14" xfId="16589"/>
    <cellStyle name="货币 2 3 15" xfId="16590"/>
    <cellStyle name="货币 2 3 16" xfId="16591"/>
    <cellStyle name="强调文字颜色 2 2" xfId="16592"/>
    <cellStyle name="货币 2 3 17" xfId="16593"/>
    <cellStyle name="强调文字颜色 2 3" xfId="16594"/>
    <cellStyle name="货币 2 3 18" xfId="16595"/>
    <cellStyle name="强调文字颜色 2 4" xfId="16596"/>
    <cellStyle name="货币 2 3 19" xfId="16597"/>
    <cellStyle name="货币 2 3 2" xfId="16598"/>
    <cellStyle name="货币 2 3 3" xfId="16599"/>
    <cellStyle name="货币 2 3 4" xfId="16600"/>
    <cellStyle name="货币 2 3 5" xfId="16601"/>
    <cellStyle name="货币 2 3 6" xfId="16602"/>
    <cellStyle name="货币 2 4" xfId="16603"/>
    <cellStyle name="货币 2 4 2" xfId="16604"/>
    <cellStyle name="货币 2 4 3" xfId="16605"/>
    <cellStyle name="货币 2 5" xfId="16606"/>
    <cellStyle name="货币 2 6" xfId="16607"/>
    <cellStyle name="货币 2 7" xfId="16608"/>
    <cellStyle name="货币 3" xfId="16609"/>
    <cellStyle name="货币 3 10" xfId="16610"/>
    <cellStyle name="货币 3 11" xfId="16611"/>
    <cellStyle name="货币 3 12" xfId="16612"/>
    <cellStyle name="货币 3 13" xfId="16613"/>
    <cellStyle name="货币 3 14" xfId="16614"/>
    <cellStyle name="货币 3 20" xfId="16615"/>
    <cellStyle name="货币 3 15" xfId="16616"/>
    <cellStyle name="货币 3 21" xfId="16617"/>
    <cellStyle name="货币 3 16" xfId="16618"/>
    <cellStyle name="货币 3 17" xfId="16619"/>
    <cellStyle name="货币 3 2" xfId="16620"/>
    <cellStyle name="货币 3 2 10" xfId="16621"/>
    <cellStyle name="货币 3 2 11" xfId="16622"/>
    <cellStyle name="货币 3 2 12" xfId="16623"/>
    <cellStyle name="货币 3 2 14" xfId="16624"/>
    <cellStyle name="货币 3 2 15" xfId="16625"/>
    <cellStyle name="货币 3 2 16" xfId="16626"/>
    <cellStyle name="货币 3 2 17" xfId="16627"/>
    <cellStyle name="货币 3 2 19" xfId="16628"/>
    <cellStyle name="货币 3 2 7" xfId="16629"/>
    <cellStyle name="货币 3 2 8" xfId="16630"/>
    <cellStyle name="货币 3 2 9" xfId="16631"/>
    <cellStyle name="货币 3 3 10" xfId="16632"/>
    <cellStyle name="货币 3 3 11" xfId="16633"/>
    <cellStyle name="货币 3 3 12" xfId="16634"/>
    <cellStyle name="货币 3 3 13" xfId="16635"/>
    <cellStyle name="货币 3 3 14" xfId="16636"/>
    <cellStyle name="货币 3 3 16" xfId="16637"/>
    <cellStyle name="货币 3 3 19" xfId="16638"/>
    <cellStyle name="货币 3 3 7" xfId="16639"/>
    <cellStyle name="货币 3 4" xfId="16640"/>
    <cellStyle name="输入 4 5" xfId="16641"/>
    <cellStyle name="解释性文本 2 2 28" xfId="16642"/>
    <cellStyle name="货币 3 4 2" xfId="16643"/>
    <cellStyle name="输入 4 6" xfId="16644"/>
    <cellStyle name="解释性文本 2 2 29" xfId="16645"/>
    <cellStyle name="货币 3 4 3" xfId="16646"/>
    <cellStyle name="货币 4" xfId="16647"/>
    <cellStyle name="货币 4 14" xfId="16648"/>
    <cellStyle name="货币 4 15" xfId="16649"/>
    <cellStyle name="货币 4 2" xfId="16650"/>
    <cellStyle name="货币 4 4" xfId="16651"/>
    <cellStyle name="货币 4 5" xfId="16652"/>
    <cellStyle name="货币 4 6" xfId="16653"/>
    <cellStyle name="货币 5" xfId="16654"/>
    <cellStyle name="货币 5 10" xfId="16655"/>
    <cellStyle name="货币 5 11" xfId="16656"/>
    <cellStyle name="货币 5 12" xfId="16657"/>
    <cellStyle name="货币 5 14" xfId="16658"/>
    <cellStyle name="货币 5 15" xfId="16659"/>
    <cellStyle name="货币 5 17" xfId="16660"/>
    <cellStyle name="货币 5 18" xfId="16661"/>
    <cellStyle name="货币 5 19" xfId="16662"/>
    <cellStyle name="货币 5 2" xfId="16663"/>
    <cellStyle name="货币 5 4" xfId="16664"/>
    <cellStyle name="货币 5 5" xfId="16665"/>
    <cellStyle name="货币 5 6" xfId="16666"/>
    <cellStyle name="货币 5 7" xfId="16667"/>
    <cellStyle name="货币 5 8" xfId="16668"/>
    <cellStyle name="货币 5 9" xfId="16669"/>
    <cellStyle name="计算 12 2" xfId="16670"/>
    <cellStyle name="计算 12 3" xfId="16671"/>
    <cellStyle name="计算 12 4" xfId="16672"/>
    <cellStyle name="计算 12 5" xfId="16673"/>
    <cellStyle name="计算 12 7" xfId="16674"/>
    <cellStyle name="计算 12 8" xfId="16675"/>
    <cellStyle name="计算 12 9" xfId="16676"/>
    <cellStyle name="计算 13 2" xfId="16677"/>
    <cellStyle name="计算 13 3" xfId="16678"/>
    <cellStyle name="计算 13 4" xfId="16679"/>
    <cellStyle name="计算 13 5" xfId="16680"/>
    <cellStyle name="计算 2" xfId="16681"/>
    <cellStyle name="计算 2 10" xfId="16682"/>
    <cellStyle name="计算 2 11" xfId="16683"/>
    <cellStyle name="计算 2 12" xfId="16684"/>
    <cellStyle name="计算 2 13" xfId="16685"/>
    <cellStyle name="计算 2 14" xfId="16686"/>
    <cellStyle name="计算 2 20" xfId="16687"/>
    <cellStyle name="计算 2 15" xfId="16688"/>
    <cellStyle name="计算 2 15 10" xfId="16689"/>
    <cellStyle name="计算 2 15 11" xfId="16690"/>
    <cellStyle name="计算 2 15 2" xfId="16691"/>
    <cellStyle name="计算 2 15 3" xfId="16692"/>
    <cellStyle name="计算 2 15 5" xfId="16693"/>
    <cellStyle name="计算 2 15 6" xfId="16694"/>
    <cellStyle name="计算 2 15 7" xfId="16695"/>
    <cellStyle name="计算 2 15 8" xfId="16696"/>
    <cellStyle name="计算 2 21" xfId="16697"/>
    <cellStyle name="计算 2 16" xfId="16698"/>
    <cellStyle name="计算 2 22" xfId="16699"/>
    <cellStyle name="计算 2 17" xfId="16700"/>
    <cellStyle name="计算 2 23" xfId="16701"/>
    <cellStyle name="计算 2 18" xfId="16702"/>
    <cellStyle name="计算 2 2" xfId="16703"/>
    <cellStyle name="计算 2 2 10" xfId="16704"/>
    <cellStyle name="计算 2 2 11" xfId="16705"/>
    <cellStyle name="计算 2 2 12" xfId="16706"/>
    <cellStyle name="计算 2 2 13" xfId="16707"/>
    <cellStyle name="计算 2 2 14" xfId="16708"/>
    <cellStyle name="计算 2 2 20" xfId="16709"/>
    <cellStyle name="计算 2 2 15" xfId="16710"/>
    <cellStyle name="计算 2 2 21" xfId="16711"/>
    <cellStyle name="计算 2 2 16" xfId="16712"/>
    <cellStyle name="计算 2 2 22" xfId="16713"/>
    <cellStyle name="计算 2 2 17" xfId="16714"/>
    <cellStyle name="计算 2 2 23" xfId="16715"/>
    <cellStyle name="计算 2 2 18" xfId="16716"/>
    <cellStyle name="计算 2 2 24" xfId="16717"/>
    <cellStyle name="计算 2 2 19" xfId="16718"/>
    <cellStyle name="计算 2 2 2" xfId="16719"/>
    <cellStyle name="计算 2 2 2 11" xfId="16720"/>
    <cellStyle name="计算 2 2 2 12" xfId="16721"/>
    <cellStyle name="计算 2 2 2 13" xfId="16722"/>
    <cellStyle name="计算 2 2 2 2" xfId="16723"/>
    <cellStyle name="计算 2 2 2 3" xfId="16724"/>
    <cellStyle name="计算 2 2 2 4" xfId="16725"/>
    <cellStyle name="计算 2 2 2 5" xfId="16726"/>
    <cellStyle name="计算 2 2 2 6" xfId="16727"/>
    <cellStyle name="计算 2 2 2 7" xfId="16728"/>
    <cellStyle name="计算 2 2 2 8" xfId="16729"/>
    <cellStyle name="计算 2 2 2 9" xfId="16730"/>
    <cellStyle name="计算 2 2 21 10" xfId="16731"/>
    <cellStyle name="计算 2 2 21 11" xfId="16732"/>
    <cellStyle name="计算 2 2 21 2" xfId="16733"/>
    <cellStyle name="计算 2 2 21 3" xfId="16734"/>
    <cellStyle name="计算 2 2 21 4" xfId="16735"/>
    <cellStyle name="计算 2 2 21 6" xfId="16736"/>
    <cellStyle name="计算 2 2 21 7" xfId="16737"/>
    <cellStyle name="计算 2 2 21 8" xfId="16738"/>
    <cellStyle name="计算 2 2 30" xfId="16739"/>
    <cellStyle name="计算 2 2 25" xfId="16740"/>
    <cellStyle name="计算 2 2 31" xfId="16741"/>
    <cellStyle name="计算 2 2 26" xfId="16742"/>
    <cellStyle name="计算 2 2 27" xfId="16743"/>
    <cellStyle name="计算 2 2 28" xfId="16744"/>
    <cellStyle name="计算 2 2 29" xfId="16745"/>
    <cellStyle name="计算 2 2 3" xfId="16746"/>
    <cellStyle name="计算 2 2 4" xfId="16747"/>
    <cellStyle name="计算 2 2 6" xfId="16748"/>
    <cellStyle name="计算 2 2 7" xfId="16749"/>
    <cellStyle name="计算 2 2 8" xfId="16750"/>
    <cellStyle name="计算 2 2 9" xfId="16751"/>
    <cellStyle name="计算 2 3" xfId="16752"/>
    <cellStyle name="计算 2 3 10" xfId="16753"/>
    <cellStyle name="计算 2 3 11" xfId="16754"/>
    <cellStyle name="计算 2 3 12" xfId="16755"/>
    <cellStyle name="计算 2 3 2" xfId="16756"/>
    <cellStyle name="计算 2 3 20 10" xfId="16757"/>
    <cellStyle name="计算 2 3 20 11" xfId="16758"/>
    <cellStyle name="计算 2 3 20 7" xfId="16759"/>
    <cellStyle name="计算 2 3 20 8" xfId="16760"/>
    <cellStyle name="计算 2 3 27" xfId="16761"/>
    <cellStyle name="计算 2 3 28" xfId="16762"/>
    <cellStyle name="计算 2 3 29" xfId="16763"/>
    <cellStyle name="计算 2 4" xfId="16764"/>
    <cellStyle name="强调文字颜色 5 2 15 11" xfId="16765"/>
    <cellStyle name="计算 2 6" xfId="16766"/>
    <cellStyle name="计算 2 7" xfId="16767"/>
    <cellStyle name="计算 2 8" xfId="16768"/>
    <cellStyle name="计算 2 9" xfId="16769"/>
    <cellStyle name="计算 3" xfId="16770"/>
    <cellStyle name="计算 3 20" xfId="16771"/>
    <cellStyle name="计算 3 15" xfId="16772"/>
    <cellStyle name="计算 3 15 10" xfId="16773"/>
    <cellStyle name="计算 3 15 11" xfId="16774"/>
    <cellStyle name="计算 3 15 5" xfId="16775"/>
    <cellStyle name="计算 3 15 6" xfId="16776"/>
    <cellStyle name="计算 3 15 7" xfId="16777"/>
    <cellStyle name="计算 3 15 8" xfId="16778"/>
    <cellStyle name="计算 3 15 9" xfId="16779"/>
    <cellStyle name="计算 3 21" xfId="16780"/>
    <cellStyle name="计算 3 16" xfId="16781"/>
    <cellStyle name="计算 3 22" xfId="16782"/>
    <cellStyle name="计算 3 17" xfId="16783"/>
    <cellStyle name="计算 3 23" xfId="16784"/>
    <cellStyle name="计算 3 18" xfId="16785"/>
    <cellStyle name="计算 3 2" xfId="16786"/>
    <cellStyle name="计算 3 2 10" xfId="16787"/>
    <cellStyle name="计算 3 2 13" xfId="16788"/>
    <cellStyle name="计算 3 2 14" xfId="16789"/>
    <cellStyle name="计算 3 2 20" xfId="16790"/>
    <cellStyle name="计算 3 2 15" xfId="16791"/>
    <cellStyle name="计算 3 2 16" xfId="16792"/>
    <cellStyle name="计算 3 2 17" xfId="16793"/>
    <cellStyle name="计算 3 2 18" xfId="16794"/>
    <cellStyle name="计算 3 2 19" xfId="16795"/>
    <cellStyle name="计算 3 2 2 2" xfId="16796"/>
    <cellStyle name="计算 3 2 2 3" xfId="16797"/>
    <cellStyle name="计算 3 2 2 4" xfId="16798"/>
    <cellStyle name="计算 3 2 2 6" xfId="16799"/>
    <cellStyle name="计算 3 2 2 7" xfId="16800"/>
    <cellStyle name="计算 3 2 2 8" xfId="16801"/>
    <cellStyle name="计算 3 2 2 9" xfId="16802"/>
    <cellStyle name="计算 3 2 6" xfId="16803"/>
    <cellStyle name="计算 3 2 7" xfId="16804"/>
    <cellStyle name="计算 3 2 8" xfId="16805"/>
    <cellStyle name="计算 3 2 9" xfId="16806"/>
    <cellStyle name="计算 3 2_庄墓预算（定稿）2改" xfId="16807"/>
    <cellStyle name="计算 3 3" xfId="16808"/>
    <cellStyle name="计算 3 3 12" xfId="16809"/>
    <cellStyle name="计算 3 3 13" xfId="16810"/>
    <cellStyle name="计算 3 3 14" xfId="16811"/>
    <cellStyle name="计算 3 3 15" xfId="16812"/>
    <cellStyle name="计算 3 3 16" xfId="16813"/>
    <cellStyle name="计算 3 3 17" xfId="16814"/>
    <cellStyle name="计算 3 3 18" xfId="16815"/>
    <cellStyle name="计算 3 3 19" xfId="16816"/>
    <cellStyle name="计算 3 3 2" xfId="16817"/>
    <cellStyle name="计算 3 3 3" xfId="16818"/>
    <cellStyle name="计算 3 3 4" xfId="16819"/>
    <cellStyle name="计算 3 3 5" xfId="16820"/>
    <cellStyle name="计算 3 3 6" xfId="16821"/>
    <cellStyle name="计算 3 3 7" xfId="16822"/>
    <cellStyle name="计算 3 3 8" xfId="16823"/>
    <cellStyle name="计算 3 3 9" xfId="16824"/>
    <cellStyle name="计算 3 4 2" xfId="16825"/>
    <cellStyle name="计算 3 4 3" xfId="16826"/>
    <cellStyle name="计算 4" xfId="16827"/>
    <cellStyle name="计算 4 11" xfId="16828"/>
    <cellStyle name="计算 4 13" xfId="16829"/>
    <cellStyle name="计算 4 14" xfId="16830"/>
    <cellStyle name="计算 4 20" xfId="16831"/>
    <cellStyle name="计算 4 15" xfId="16832"/>
    <cellStyle name="计算 4 21" xfId="16833"/>
    <cellStyle name="计算 4 16" xfId="16834"/>
    <cellStyle name="计算 4 16 10" xfId="16835"/>
    <cellStyle name="计算 4 16 11" xfId="16836"/>
    <cellStyle name="计算 4 16 5" xfId="16837"/>
    <cellStyle name="计算 4 16 7" xfId="16838"/>
    <cellStyle name="计算 4 16 8" xfId="16839"/>
    <cellStyle name="计算 4 16 9" xfId="16840"/>
    <cellStyle name="计算 4 22" xfId="16841"/>
    <cellStyle name="计算 4 17" xfId="16842"/>
    <cellStyle name="计算 4 23" xfId="16843"/>
    <cellStyle name="计算 4 18" xfId="16844"/>
    <cellStyle name="计算 4 24" xfId="16845"/>
    <cellStyle name="计算 4 19" xfId="16846"/>
    <cellStyle name="计算 4 25" xfId="16847"/>
    <cellStyle name="计算 4 26" xfId="16848"/>
    <cellStyle name="计算 5" xfId="16849"/>
    <cellStyle name="计算 5 2 10" xfId="16850"/>
    <cellStyle name="计算 5 2 2" xfId="16851"/>
    <cellStyle name="计算 5 2 3" xfId="16852"/>
    <cellStyle name="计算 5 2 4" xfId="16853"/>
    <cellStyle name="计算 5 2 5" xfId="16854"/>
    <cellStyle name="计算 5 2 6" xfId="16855"/>
    <cellStyle name="计算 5 2 7" xfId="16856"/>
    <cellStyle name="计算 5 2 8" xfId="16857"/>
    <cellStyle name="计算 5 2 9" xfId="16858"/>
    <cellStyle name="适中 2 10" xfId="16859"/>
    <cellStyle name="计算 6" xfId="16860"/>
    <cellStyle name="适中 2 11" xfId="16861"/>
    <cellStyle name="计算 7" xfId="16862"/>
    <cellStyle name="输入 3 2 2 10" xfId="16863"/>
    <cellStyle name="适中 2 12" xfId="16864"/>
    <cellStyle name="计算 8" xfId="16865"/>
    <cellStyle name="检查单元格 10" xfId="16866"/>
    <cellStyle name="检查单元格 11" xfId="16867"/>
    <cellStyle name="检查单元格 12" xfId="16868"/>
    <cellStyle name="检查单元格 12 11" xfId="16869"/>
    <cellStyle name="千位分隔 2 3 3" xfId="16870"/>
    <cellStyle name="检查单元格 12 2" xfId="16871"/>
    <cellStyle name="千位分隔 2 3 5" xfId="16872"/>
    <cellStyle name="检查单元格 12 4" xfId="16873"/>
    <cellStyle name="千位分隔 2 3 6" xfId="16874"/>
    <cellStyle name="检查单元格 12 5" xfId="16875"/>
    <cellStyle name="千位分隔 2 3 7" xfId="16876"/>
    <cellStyle name="检查单元格 12 6" xfId="16877"/>
    <cellStyle name="千位分隔 2 3 8" xfId="16878"/>
    <cellStyle name="检查单元格 12 7" xfId="16879"/>
    <cellStyle name="千位分隔 2 3 9" xfId="16880"/>
    <cellStyle name="检查单元格 12 8" xfId="16881"/>
    <cellStyle name="检查单元格 12 9" xfId="16882"/>
    <cellStyle name="检查单元格 13" xfId="16883"/>
    <cellStyle name="检查单元格 14" xfId="16884"/>
    <cellStyle name="检查单元格 15" xfId="16885"/>
    <cellStyle name="检查单元格 2" xfId="16886"/>
    <cellStyle name="检查单元格 2 10" xfId="16887"/>
    <cellStyle name="检查单元格 2 11" xfId="16888"/>
    <cellStyle name="检查单元格 2 12" xfId="16889"/>
    <cellStyle name="检查单元格 2 13" xfId="16890"/>
    <cellStyle name="检查单元格 2 14" xfId="16891"/>
    <cellStyle name="检查单元格 2 20" xfId="16892"/>
    <cellStyle name="检查单元格 2 15" xfId="16893"/>
    <cellStyle name="检查单元格 2 15 10" xfId="16894"/>
    <cellStyle name="检查单元格 2 15 2" xfId="16895"/>
    <cellStyle name="检查单元格 2 15 3" xfId="16896"/>
    <cellStyle name="检查单元格 2 15 4" xfId="16897"/>
    <cellStyle name="检查单元格 2 15 5" xfId="16898"/>
    <cellStyle name="检查单元格 2 15 6" xfId="16899"/>
    <cellStyle name="检查单元格 2 15 7" xfId="16900"/>
    <cellStyle name="检查单元格 2 15 8" xfId="16901"/>
    <cellStyle name="检查单元格 2 15 9" xfId="16902"/>
    <cellStyle name="检查单元格 2 21" xfId="16903"/>
    <cellStyle name="检查单元格 2 16" xfId="16904"/>
    <cellStyle name="检查单元格 2 22" xfId="16905"/>
    <cellStyle name="检查单元格 2 17" xfId="16906"/>
    <cellStyle name="检查单元格 2 23" xfId="16907"/>
    <cellStyle name="检查单元格 2 18" xfId="16908"/>
    <cellStyle name="检查单元格 2 24" xfId="16909"/>
    <cellStyle name="检查单元格 2 19" xfId="16910"/>
    <cellStyle name="强调文字颜色 4 3 2 2 10" xfId="16911"/>
    <cellStyle name="检查单元格 2 2" xfId="16912"/>
    <cellStyle name="链接单元格 3 3 18" xfId="16913"/>
    <cellStyle name="检查单元格 2 2 10" xfId="16914"/>
    <cellStyle name="链接单元格 3 3 19" xfId="16915"/>
    <cellStyle name="检查单元格 2 2 11" xfId="16916"/>
    <cellStyle name="检查单元格 2 2 14" xfId="16917"/>
    <cellStyle name="检查单元格 2 2 20" xfId="16918"/>
    <cellStyle name="检查单元格 2 2 15" xfId="16919"/>
    <cellStyle name="检查单元格 2 2 21" xfId="16920"/>
    <cellStyle name="检查单元格 2 2 16" xfId="16921"/>
    <cellStyle name="检查单元格 2 2 22" xfId="16922"/>
    <cellStyle name="检查单元格 2 2 17" xfId="16923"/>
    <cellStyle name="检查单元格 2 2 23" xfId="16924"/>
    <cellStyle name="检查单元格 2 2 18" xfId="16925"/>
    <cellStyle name="检查单元格 2 2 24" xfId="16926"/>
    <cellStyle name="检查单元格 2 2 19" xfId="16927"/>
    <cellStyle name="检查单元格 2 2 2 10" xfId="16928"/>
    <cellStyle name="检查单元格 2 2 2 11" xfId="16929"/>
    <cellStyle name="检查单元格 2 2 2 13" xfId="16930"/>
    <cellStyle name="检查单元格 2 2 2 14" xfId="16931"/>
    <cellStyle name="检查单元格 2 2 2 15" xfId="16932"/>
    <cellStyle name="检查单元格 2 2 2 2" xfId="16933"/>
    <cellStyle name="检查单元格 2 2 2 3" xfId="16934"/>
    <cellStyle name="检查单元格 2 2 2 4" xfId="16935"/>
    <cellStyle name="检查单元格 2 2 2 5" xfId="16936"/>
    <cellStyle name="检查单元格 2 2 2 6" xfId="16937"/>
    <cellStyle name="检查单元格 2 2 2 7" xfId="16938"/>
    <cellStyle name="检查单元格 2 2 2 8" xfId="16939"/>
    <cellStyle name="检查单元格 2 2 2 9" xfId="16940"/>
    <cellStyle name="检查单元格 2 2 21 7" xfId="16941"/>
    <cellStyle name="检查单元格 2 2 21 8" xfId="16942"/>
    <cellStyle name="检查单元格 2 2 21 9" xfId="16943"/>
    <cellStyle name="检查单元格 2 2 30" xfId="16944"/>
    <cellStyle name="检查单元格 2 2 25" xfId="16945"/>
    <cellStyle name="检查单元格 2 2 31" xfId="16946"/>
    <cellStyle name="检查单元格 2 2 26" xfId="16947"/>
    <cellStyle name="检查单元格 2 2 27" xfId="16948"/>
    <cellStyle name="检查单元格 2 2 28" xfId="16949"/>
    <cellStyle name="检查单元格 2 2 4" xfId="16950"/>
    <cellStyle name="检查单元格 2 2 5" xfId="16951"/>
    <cellStyle name="检查单元格 2 2 6" xfId="16952"/>
    <cellStyle name="检查单元格 2 2 7" xfId="16953"/>
    <cellStyle name="检查单元格 2 2 8" xfId="16954"/>
    <cellStyle name="检查单元格 2 2 9" xfId="16955"/>
    <cellStyle name="检查单元格 2 2_庄墓预算（定稿）2改" xfId="16956"/>
    <cellStyle name="检查单元格 2 25" xfId="16957"/>
    <cellStyle name="检查单元格 2 3 11" xfId="16958"/>
    <cellStyle name="检查单元格 2 3 12" xfId="16959"/>
    <cellStyle name="检查单元格 2 3 13" xfId="16960"/>
    <cellStyle name="检查单元格 2 3 14" xfId="16961"/>
    <cellStyle name="检查单元格 2 3 20" xfId="16962"/>
    <cellStyle name="检查单元格 2 3 15" xfId="16963"/>
    <cellStyle name="检查单元格 2 3 21" xfId="16964"/>
    <cellStyle name="检查单元格 2 3 16" xfId="16965"/>
    <cellStyle name="检查单元格 2 3 22" xfId="16966"/>
    <cellStyle name="检查单元格 2 3 17" xfId="16967"/>
    <cellStyle name="检查单元格 2 3 23" xfId="16968"/>
    <cellStyle name="检查单元格 2 3 18" xfId="16969"/>
    <cellStyle name="检查单元格 2 3 24" xfId="16970"/>
    <cellStyle name="检查单元格 2 3 19" xfId="16971"/>
    <cellStyle name="强调文字颜色 1 2 13" xfId="16972"/>
    <cellStyle name="检查单元格 2 3 2" xfId="16973"/>
    <cellStyle name="解释性文本 2 2_庄墓预算（定稿）2改" xfId="16974"/>
    <cellStyle name="检查单元格 2 3 20 10" xfId="16975"/>
    <cellStyle name="检查单元格 2 3 20 11" xfId="16976"/>
    <cellStyle name="检查单元格 2 3 20 2" xfId="16977"/>
    <cellStyle name="检查单元格 2 3 20 3" xfId="16978"/>
    <cellStyle name="检查单元格 2 3 20 4" xfId="16979"/>
    <cellStyle name="检查单元格 2 3 20 5" xfId="16980"/>
    <cellStyle name="检查单元格 2 3 20 6" xfId="16981"/>
    <cellStyle name="检查单元格 2 3 20 7" xfId="16982"/>
    <cellStyle name="检查单元格 2 3 20 8" xfId="16983"/>
    <cellStyle name="检查单元格 2 3 20 9" xfId="16984"/>
    <cellStyle name="检查单元格 2 3 30" xfId="16985"/>
    <cellStyle name="检查单元格 2 3 25" xfId="16986"/>
    <cellStyle name="检查单元格 2 3 26" xfId="16987"/>
    <cellStyle name="检查单元格 2 3 27" xfId="16988"/>
    <cellStyle name="检查单元格 2 3 28" xfId="16989"/>
    <cellStyle name="强调文字颜色 1 2 14" xfId="16990"/>
    <cellStyle name="检查单元格 2 3 3" xfId="16991"/>
    <cellStyle name="强调文字颜色 1 2 20" xfId="16992"/>
    <cellStyle name="强调文字颜色 1 2 15" xfId="16993"/>
    <cellStyle name="检查单元格 2 3 4" xfId="16994"/>
    <cellStyle name="强调文字颜色 1 2 21" xfId="16995"/>
    <cellStyle name="强调文字颜色 1 2 16" xfId="16996"/>
    <cellStyle name="检查单元格 2 3 5" xfId="16997"/>
    <cellStyle name="强调文字颜色 1 2 22" xfId="16998"/>
    <cellStyle name="强调文字颜色 1 2 17" xfId="16999"/>
    <cellStyle name="检查单元格 2 3 6" xfId="17000"/>
    <cellStyle name="强调文字颜色 1 2 23" xfId="17001"/>
    <cellStyle name="强调文字颜色 1 2 18" xfId="17002"/>
    <cellStyle name="检查单元格 2 3 7" xfId="17003"/>
    <cellStyle name="强调文字颜色 1 2 24" xfId="17004"/>
    <cellStyle name="强调文字颜色 1 2 19" xfId="17005"/>
    <cellStyle name="检查单元格 2 3 8" xfId="17006"/>
    <cellStyle name="强调文字颜色 1 2 25" xfId="17007"/>
    <cellStyle name="检查单元格 2 3 9" xfId="17008"/>
    <cellStyle name="强调文字颜色 4 3 2 2 12" xfId="17009"/>
    <cellStyle name="检查单元格 2 4" xfId="17010"/>
    <cellStyle name="强调文字颜色 4 3 2 2 13" xfId="17011"/>
    <cellStyle name="检查单元格 2 5" xfId="17012"/>
    <cellStyle name="强调文字颜色 4 3 2 2 14" xfId="17013"/>
    <cellStyle name="检查单元格 2 6" xfId="17014"/>
    <cellStyle name="强调文字颜色 4 3 2 2 15" xfId="17015"/>
    <cellStyle name="检查单元格 2 7" xfId="17016"/>
    <cellStyle name="检查单元格 2 8" xfId="17017"/>
    <cellStyle name="检查单元格 2 9" xfId="17018"/>
    <cellStyle name="检查单元格 3" xfId="17019"/>
    <cellStyle name="检查单元格 3 10" xfId="17020"/>
    <cellStyle name="检查单元格 3 11" xfId="17021"/>
    <cellStyle name="检查单元格 3 12" xfId="17022"/>
    <cellStyle name="检查单元格 3 14" xfId="17023"/>
    <cellStyle name="检查单元格 3 20" xfId="17024"/>
    <cellStyle name="检查单元格 3 15" xfId="17025"/>
    <cellStyle name="检查单元格 3 15 10" xfId="17026"/>
    <cellStyle name="检查单元格 3 15 2" xfId="17027"/>
    <cellStyle name="检查单元格 3 15 4" xfId="17028"/>
    <cellStyle name="检查单元格 3 15 5" xfId="17029"/>
    <cellStyle name="检查单元格 3 15 6" xfId="17030"/>
    <cellStyle name="检查单元格 3 15 7" xfId="17031"/>
    <cellStyle name="检查单元格 3 15 8" xfId="17032"/>
    <cellStyle name="检查单元格 3 21" xfId="17033"/>
    <cellStyle name="检查单元格 3 16" xfId="17034"/>
    <cellStyle name="千位分隔 11 2 2" xfId="17035"/>
    <cellStyle name="检查单元格 3 22" xfId="17036"/>
    <cellStyle name="检查单元格 3 17" xfId="17037"/>
    <cellStyle name="千位分隔 11 2 3" xfId="17038"/>
    <cellStyle name="检查单元格 3 23" xfId="17039"/>
    <cellStyle name="检查单元格 3 18" xfId="17040"/>
    <cellStyle name="千位分隔 11 2 4" xfId="17041"/>
    <cellStyle name="检查单元格 3 24" xfId="17042"/>
    <cellStyle name="检查单元格 3 19" xfId="17043"/>
    <cellStyle name="检查单元格 3 2" xfId="17044"/>
    <cellStyle name="检查单元格 3 2 10" xfId="17045"/>
    <cellStyle name="检查单元格 3 2 19" xfId="17046"/>
    <cellStyle name="检查单元格 3 2 2" xfId="17047"/>
    <cellStyle name="检查单元格 3 2 2 2" xfId="17048"/>
    <cellStyle name="检查单元格 3 2 2 3" xfId="17049"/>
    <cellStyle name="检查单元格 3 2 2 4" xfId="17050"/>
    <cellStyle name="检查单元格 3 2 2 5" xfId="17051"/>
    <cellStyle name="检查单元格 3 2 2 6" xfId="17052"/>
    <cellStyle name="检查单元格 3 2 2 8" xfId="17053"/>
    <cellStyle name="检查单元格 3 2 2 9" xfId="17054"/>
    <cellStyle name="检查单元格 3 2 3" xfId="17055"/>
    <cellStyle name="检查单元格 3 2 4" xfId="17056"/>
    <cellStyle name="检查单元格 3 2 5" xfId="17057"/>
    <cellStyle name="检查单元格 3 2 6" xfId="17058"/>
    <cellStyle name="检查单元格 3 2 7" xfId="17059"/>
    <cellStyle name="检查单元格 3 2 8" xfId="17060"/>
    <cellStyle name="常规_郭河农渠衬砌工程（标）" xfId="17061"/>
    <cellStyle name="检查单元格 3 2 9" xfId="17062"/>
    <cellStyle name="千位分隔 11 2 5" xfId="17063"/>
    <cellStyle name="检查单元格 3 25" xfId="17064"/>
    <cellStyle name="检查单元格 3 3 10" xfId="17065"/>
    <cellStyle name="检查单元格 3 3 11" xfId="17066"/>
    <cellStyle name="检查单元格 3 3 12" xfId="17067"/>
    <cellStyle name="检查单元格 3 3 13" xfId="17068"/>
    <cellStyle name="检查单元格 3 3 14" xfId="17069"/>
    <cellStyle name="检查单元格 3 3 15" xfId="17070"/>
    <cellStyle name="检查单元格 3 3 16" xfId="17071"/>
    <cellStyle name="检查单元格 3 3 17" xfId="17072"/>
    <cellStyle name="检查单元格 3 3 19" xfId="17073"/>
    <cellStyle name="检查单元格 3 3 2" xfId="17074"/>
    <cellStyle name="检查单元格 3 3 3" xfId="17075"/>
    <cellStyle name="检查单元格 3 3 4" xfId="17076"/>
    <cellStyle name="检查单元格 3 3 5" xfId="17077"/>
    <cellStyle name="检查单元格 3 3 6" xfId="17078"/>
    <cellStyle name="检查单元格 3 3 7" xfId="17079"/>
    <cellStyle name="检查单元格 3 3 8" xfId="17080"/>
    <cellStyle name="检查单元格 3 3 9" xfId="17081"/>
    <cellStyle name="检查单元格 3 4 2" xfId="17082"/>
    <cellStyle name="检查单元格 3 4 3" xfId="17083"/>
    <cellStyle name="检查单元格 4" xfId="17084"/>
    <cellStyle name="检查单元格 4 10" xfId="17085"/>
    <cellStyle name="检查单元格 4 11" xfId="17086"/>
    <cellStyle name="检查单元格 4 12" xfId="17087"/>
    <cellStyle name="检查单元格 4 14" xfId="17088"/>
    <cellStyle name="检查单元格 4 20" xfId="17089"/>
    <cellStyle name="检查单元格 4 15" xfId="17090"/>
    <cellStyle name="检查单元格 4 21" xfId="17091"/>
    <cellStyle name="检查单元格 4 16" xfId="17092"/>
    <cellStyle name="注释 3 2 2 3" xfId="17093"/>
    <cellStyle name="检查单元格 4 16 8" xfId="17094"/>
    <cellStyle name="检查单元格 4 22" xfId="17095"/>
    <cellStyle name="检查单元格 4 17" xfId="17096"/>
    <cellStyle name="检查单元格 4 23" xfId="17097"/>
    <cellStyle name="检查单元格 4 18" xfId="17098"/>
    <cellStyle name="检查单元格 4 24" xfId="17099"/>
    <cellStyle name="检查单元格 4 19" xfId="17100"/>
    <cellStyle name="检查单元格 4 2" xfId="17101"/>
    <cellStyle name="检查单元格 4 25" xfId="17102"/>
    <cellStyle name="检查单元格 4 26" xfId="17103"/>
    <cellStyle name="检查单元格 4 4" xfId="17104"/>
    <cellStyle name="检查单元格 4 5" xfId="17105"/>
    <cellStyle name="检查单元格 4 6" xfId="17106"/>
    <cellStyle name="注释 3 15 10" xfId="17107"/>
    <cellStyle name="检查单元格 4 7" xfId="17108"/>
    <cellStyle name="注释 3 15 11" xfId="17109"/>
    <cellStyle name="检查单元格 4 8" xfId="17110"/>
    <cellStyle name="检查单元格 4 9" xfId="17111"/>
    <cellStyle name="检查单元格 5" xfId="17112"/>
    <cellStyle name="千位分隔 13 2 8" xfId="17113"/>
    <cellStyle name="检查单元格 5 2" xfId="17114"/>
    <cellStyle name="检查单元格 5 2 10" xfId="17115"/>
    <cellStyle name="检查单元格 5 2 11" xfId="17116"/>
    <cellStyle name="检查单元格 5 2 2" xfId="17117"/>
    <cellStyle name="检查单元格 5 2 3" xfId="17118"/>
    <cellStyle name="检查单元格 5 2 4" xfId="17119"/>
    <cellStyle name="检查单元格 5 2 5" xfId="17120"/>
    <cellStyle name="检查单元格 5 2 8" xfId="17121"/>
    <cellStyle name="检查单元格 5 2 9" xfId="17122"/>
    <cellStyle name="检查单元格 6" xfId="17123"/>
    <cellStyle name="检查单元格 7" xfId="17124"/>
    <cellStyle name="检查单元格 8" xfId="17125"/>
    <cellStyle name="检查单元格 9" xfId="17126"/>
    <cellStyle name="解释性文本 12 8" xfId="17127"/>
    <cellStyle name="解释性文本 15" xfId="17128"/>
    <cellStyle name="解释性文本 2 10" xfId="17129"/>
    <cellStyle name="解释性文本 2 11" xfId="17130"/>
    <cellStyle name="解释性文本 2 12" xfId="17131"/>
    <cellStyle name="解释性文本 2 13" xfId="17132"/>
    <cellStyle name="解释性文本 2 14" xfId="17133"/>
    <cellStyle name="解释性文本 2 20" xfId="17134"/>
    <cellStyle name="解释性文本 2 15" xfId="17135"/>
    <cellStyle name="强调文字颜色 4 3 2 19" xfId="17136"/>
    <cellStyle name="解释性文本 2 15 10" xfId="17137"/>
    <cellStyle name="解释性文本 2 15 11" xfId="17138"/>
    <cellStyle name="解释性文本 2 15 2" xfId="17139"/>
    <cellStyle name="解释性文本 2 15 3" xfId="17140"/>
    <cellStyle name="解释性文本 2 15 4" xfId="17141"/>
    <cellStyle name="解释性文本 2 21" xfId="17142"/>
    <cellStyle name="解释性文本 2 16" xfId="17143"/>
    <cellStyle name="解释性文本 2 22" xfId="17144"/>
    <cellStyle name="解释性文本 2 17" xfId="17145"/>
    <cellStyle name="解释性文本 2 23" xfId="17146"/>
    <cellStyle name="解释性文本 2 18" xfId="17147"/>
    <cellStyle name="解释性文本 2 24" xfId="17148"/>
    <cellStyle name="解释性文本 2 19" xfId="17149"/>
    <cellStyle name="解释性文本 2 2 14" xfId="17150"/>
    <cellStyle name="解释性文本 2 2 20" xfId="17151"/>
    <cellStyle name="解释性文本 2 2 15" xfId="17152"/>
    <cellStyle name="解释性文本 2 2 21" xfId="17153"/>
    <cellStyle name="解释性文本 2 2 16" xfId="17154"/>
    <cellStyle name="解释性文本 2 2 22" xfId="17155"/>
    <cellStyle name="解释性文本 2 2 17" xfId="17156"/>
    <cellStyle name="解释性文本 2 2 23" xfId="17157"/>
    <cellStyle name="解释性文本 2 2 18" xfId="17158"/>
    <cellStyle name="解释性文本 2 2 24" xfId="17159"/>
    <cellStyle name="解释性文本 2 2 19" xfId="17160"/>
    <cellStyle name="解释性文本 2 2 2" xfId="17161"/>
    <cellStyle name="解释性文本 2 2 2 10" xfId="17162"/>
    <cellStyle name="解释性文本 2 2 2 11" xfId="17163"/>
    <cellStyle name="解释性文本 2 2 2 12" xfId="17164"/>
    <cellStyle name="解释性文本 2 2 2 13" xfId="17165"/>
    <cellStyle name="解释性文本 2 2 2 14" xfId="17166"/>
    <cellStyle name="解释性文本 2 2 2 15" xfId="17167"/>
    <cellStyle name="解释性文本 2 2 2 2" xfId="17168"/>
    <cellStyle name="解释性文本 2 2 2 3" xfId="17169"/>
    <cellStyle name="解释性文本 2 2 2 4" xfId="17170"/>
    <cellStyle name="解释性文本 2 2 2 6" xfId="17171"/>
    <cellStyle name="解释性文本 2 2 2 7" xfId="17172"/>
    <cellStyle name="解释性文本 2 2 2 8" xfId="17173"/>
    <cellStyle name="解释性文本 2 2 21 10" xfId="17174"/>
    <cellStyle name="解释性文本 2 2 21 11" xfId="17175"/>
    <cellStyle name="解释性文本 2 2 21 2" xfId="17176"/>
    <cellStyle name="解释性文本 2 2 21 3" xfId="17177"/>
    <cellStyle name="输入 4 2" xfId="17178"/>
    <cellStyle name="解释性文本 2 2 30" xfId="17179"/>
    <cellStyle name="解释性文本 2 2 25" xfId="17180"/>
    <cellStyle name="输入 4 3" xfId="17181"/>
    <cellStyle name="解释性文本 2 2 31" xfId="17182"/>
    <cellStyle name="解释性文本 2 2 26" xfId="17183"/>
    <cellStyle name="输入 4 4" xfId="17184"/>
    <cellStyle name="解释性文本 2 2 27" xfId="17185"/>
    <cellStyle name="解释性文本 2 2 3" xfId="17186"/>
    <cellStyle name="解释性文本 2 2 4" xfId="17187"/>
    <cellStyle name="解释性文本 2 2 5" xfId="17188"/>
    <cellStyle name="解释性文本 2 2 6" xfId="17189"/>
    <cellStyle name="解释性文本 2 2 7" xfId="17190"/>
    <cellStyle name="解释性文本 2 25" xfId="17191"/>
    <cellStyle name="解释性文本 2 3" xfId="17192"/>
    <cellStyle name="解释性文本 2 3 10" xfId="17193"/>
    <cellStyle name="解释性文本 2 3 11" xfId="17194"/>
    <cellStyle name="解释性文本 2 3 12" xfId="17195"/>
    <cellStyle name="解释性文本 2 3 13" xfId="17196"/>
    <cellStyle name="解释性文本 2 3 14" xfId="17197"/>
    <cellStyle name="解释性文本 2 3 20" xfId="17198"/>
    <cellStyle name="解释性文本 2 3 15" xfId="17199"/>
    <cellStyle name="解释性文本 2 3 21" xfId="17200"/>
    <cellStyle name="解释性文本 2 3 16" xfId="17201"/>
    <cellStyle name="解释性文本 2 3 22" xfId="17202"/>
    <cellStyle name="解释性文本 2 3 17" xfId="17203"/>
    <cellStyle name="解释性文本 2 3 23" xfId="17204"/>
    <cellStyle name="解释性文本 2 3 18" xfId="17205"/>
    <cellStyle name="警告文本 2 2 2 10" xfId="17206"/>
    <cellStyle name="解释性文本 2 3 24" xfId="17207"/>
    <cellStyle name="解释性文本 2 3 19" xfId="17208"/>
    <cellStyle name="解释性文本 2 3 2" xfId="17209"/>
    <cellStyle name="警告文本 2 2 2 11" xfId="17210"/>
    <cellStyle name="解释性文本 2 3 30" xfId="17211"/>
    <cellStyle name="解释性文本 2 3 25" xfId="17212"/>
    <cellStyle name="警告文本 2 2 2 13" xfId="17213"/>
    <cellStyle name="解释性文本 2 3 27" xfId="17214"/>
    <cellStyle name="警告文本 2 2 2 14" xfId="17215"/>
    <cellStyle name="解释性文本 2 3 28" xfId="17216"/>
    <cellStyle name="警告文本 2 2 2 15" xfId="17217"/>
    <cellStyle name="解释性文本 2 3 29" xfId="17218"/>
    <cellStyle name="解释性文本 2 3 3" xfId="17219"/>
    <cellStyle name="解释性文本 2 3 4" xfId="17220"/>
    <cellStyle name="解释性文本 2 3 5" xfId="17221"/>
    <cellStyle name="解释性文本 2 3 6" xfId="17222"/>
    <cellStyle name="解释性文本 2 3 7" xfId="17223"/>
    <cellStyle name="解释性文本 2 4" xfId="17224"/>
    <cellStyle name="解释性文本 2 5" xfId="17225"/>
    <cellStyle name="解释性文本 2 6" xfId="17226"/>
    <cellStyle name="输入 4 16 10" xfId="17227"/>
    <cellStyle name="解释性文本 2 7" xfId="17228"/>
    <cellStyle name="输入 4 16 11" xfId="17229"/>
    <cellStyle name="解释性文本 2 8" xfId="17230"/>
    <cellStyle name="解释性文本 2 9" xfId="17231"/>
    <cellStyle name="解释性文本 3 10" xfId="17232"/>
    <cellStyle name="解释性文本 3 11" xfId="17233"/>
    <cellStyle name="解释性文本 3 12" xfId="17234"/>
    <cellStyle name="解释性文本 3 14" xfId="17235"/>
    <cellStyle name="解释性文本 3 20" xfId="17236"/>
    <cellStyle name="解释性文本 3 15" xfId="17237"/>
    <cellStyle name="解释性文本 3 15 2" xfId="17238"/>
    <cellStyle name="解释性文本 3 15 3" xfId="17239"/>
    <cellStyle name="解释性文本 3 15 4" xfId="17240"/>
    <cellStyle name="解释性文本 3 15 5" xfId="17241"/>
    <cellStyle name="解释性文本 3 15 6" xfId="17242"/>
    <cellStyle name="解释性文本 3 21" xfId="17243"/>
    <cellStyle name="解释性文本 3 16" xfId="17244"/>
    <cellStyle name="解释性文本 3 22" xfId="17245"/>
    <cellStyle name="解释性文本 3 17" xfId="17246"/>
    <cellStyle name="解释性文本 3 23" xfId="17247"/>
    <cellStyle name="解释性文本 3 18" xfId="17248"/>
    <cellStyle name="解释性文本 3 24" xfId="17249"/>
    <cellStyle name="解释性文本 3 19" xfId="17250"/>
    <cellStyle name="解释性文本 3 2 14" xfId="17251"/>
    <cellStyle name="解释性文本 3 2 20" xfId="17252"/>
    <cellStyle name="解释性文本 3 2 15" xfId="17253"/>
    <cellStyle name="解释性文本 3 2 16" xfId="17254"/>
    <cellStyle name="解释性文本 3 2 17" xfId="17255"/>
    <cellStyle name="解释性文本 3 2 19" xfId="17256"/>
    <cellStyle name="解释性文本 3 2 2" xfId="17257"/>
    <cellStyle name="解释性文本 3 2 2 10" xfId="17258"/>
    <cellStyle name="解释性文本 3 2 2 11" xfId="17259"/>
    <cellStyle name="解释性文本 3 2 2 12" xfId="17260"/>
    <cellStyle name="解释性文本 3 2 2 14" xfId="17261"/>
    <cellStyle name="解释性文本 3 2 2 15" xfId="17262"/>
    <cellStyle name="解释性文本 3 2 2 2" xfId="17263"/>
    <cellStyle name="解释性文本 3 2 2 3" xfId="17264"/>
    <cellStyle name="解释性文本 3 2 2 4" xfId="17265"/>
    <cellStyle name="解释性文本 3 2 2 5" xfId="17266"/>
    <cellStyle name="解释性文本 3 2 2 6" xfId="17267"/>
    <cellStyle name="解释性文本 3 2 2 7" xfId="17268"/>
    <cellStyle name="解释性文本 3 2 2 8" xfId="17269"/>
    <cellStyle name="解释性文本 3 2 3" xfId="17270"/>
    <cellStyle name="解释性文本 3 2 4" xfId="17271"/>
    <cellStyle name="解释性文本 3 2 5" xfId="17272"/>
    <cellStyle name="解释性文本 3 2 6" xfId="17273"/>
    <cellStyle name="解释性文本 3 2 7" xfId="17274"/>
    <cellStyle name="解释性文本 3 2_庄墓预算（定稿）2改" xfId="17275"/>
    <cellStyle name="解释性文本 3 25" xfId="17276"/>
    <cellStyle name="解释性文本 3 3" xfId="17277"/>
    <cellStyle name="强调文字颜色 3 4 16 3" xfId="17278"/>
    <cellStyle name="解释性文本 3 3 10" xfId="17279"/>
    <cellStyle name="强调文字颜色 3 4 16 4" xfId="17280"/>
    <cellStyle name="解释性文本 3 3 11" xfId="17281"/>
    <cellStyle name="强调文字颜色 3 4 16 5" xfId="17282"/>
    <cellStyle name="解释性文本 3 3 12" xfId="17283"/>
    <cellStyle name="强调文字颜色 3 4 16 6" xfId="17284"/>
    <cellStyle name="解释性文本 3 3 13" xfId="17285"/>
    <cellStyle name="强调文字颜色 3 4 16 7" xfId="17286"/>
    <cellStyle name="解释性文本 3 3 14" xfId="17287"/>
    <cellStyle name="解释性文本 3 3 2" xfId="17288"/>
    <cellStyle name="解释性文本 3 3 3" xfId="17289"/>
    <cellStyle name="解释性文本 3 3 4" xfId="17290"/>
    <cellStyle name="解释性文本 3 3 5" xfId="17291"/>
    <cellStyle name="解释性文本 3 3 6" xfId="17292"/>
    <cellStyle name="解释性文本 3 3 7" xfId="17293"/>
    <cellStyle name="解释性文本 3 4" xfId="17294"/>
    <cellStyle name="解释性文本 3 4 2" xfId="17295"/>
    <cellStyle name="解释性文本 3 4 3" xfId="17296"/>
    <cellStyle name="解释性文本 3 5" xfId="17297"/>
    <cellStyle name="解释性文本 4 11" xfId="17298"/>
    <cellStyle name="解释性文本 4 12" xfId="17299"/>
    <cellStyle name="解释性文本 4 14" xfId="17300"/>
    <cellStyle name="解释性文本 4 20" xfId="17301"/>
    <cellStyle name="解释性文本 4 15" xfId="17302"/>
    <cellStyle name="解释性文本 4 21" xfId="17303"/>
    <cellStyle name="解释性文本 4 16" xfId="17304"/>
    <cellStyle name="解释性文本 4 16 10" xfId="17305"/>
    <cellStyle name="解释性文本 4 16 11" xfId="17306"/>
    <cellStyle name="解释性文本 4 16 2" xfId="17307"/>
    <cellStyle name="解释性文本 4 16 3" xfId="17308"/>
    <cellStyle name="解释性文本 4 16 4" xfId="17309"/>
    <cellStyle name="解释性文本 4 16 5" xfId="17310"/>
    <cellStyle name="解释性文本 4 16 6" xfId="17311"/>
    <cellStyle name="解释性文本 4 16 7" xfId="17312"/>
    <cellStyle name="解释性文本 4 16 9" xfId="17313"/>
    <cellStyle name="解释性文本 4 22" xfId="17314"/>
    <cellStyle name="解释性文本 4 17" xfId="17315"/>
    <cellStyle name="解释性文本 4 23" xfId="17316"/>
    <cellStyle name="解释性文本 4 18" xfId="17317"/>
    <cellStyle name="解释性文本 4 24" xfId="17318"/>
    <cellStyle name="解释性文本 4 19" xfId="17319"/>
    <cellStyle name="解释性文本 4 25" xfId="17320"/>
    <cellStyle name="解释性文本 4 26" xfId="17321"/>
    <cellStyle name="解释性文本 4 3" xfId="17322"/>
    <cellStyle name="解释性文本 4 4" xfId="17323"/>
    <cellStyle name="解释性文本 4 5" xfId="17324"/>
    <cellStyle name="解释性文本 5 2 2" xfId="17325"/>
    <cellStyle name="解释性文本 5 2 3" xfId="17326"/>
    <cellStyle name="解释性文本 5 2 4" xfId="17327"/>
    <cellStyle name="解释性文本 5 2 5" xfId="17328"/>
    <cellStyle name="解释性文本 5 2 6" xfId="17329"/>
    <cellStyle name="解释性文本 5 2 7" xfId="17330"/>
    <cellStyle name="解释性文本 5 2 8" xfId="17331"/>
    <cellStyle name="解释性文本 5 3" xfId="17332"/>
    <cellStyle name="解释性文本 9" xfId="17333"/>
    <cellStyle name="警告文本 11" xfId="17334"/>
    <cellStyle name="警告文本 12" xfId="17335"/>
    <cellStyle name="强调文字颜色 3 3 2 2" xfId="17336"/>
    <cellStyle name="警告文本 12 10" xfId="17337"/>
    <cellStyle name="强调文字颜色 3 3 2 3" xfId="17338"/>
    <cellStyle name="警告文本 12 11" xfId="17339"/>
    <cellStyle name="警告文本 12 2" xfId="17340"/>
    <cellStyle name="警告文本 12 3" xfId="17341"/>
    <cellStyle name="警告文本 12 4" xfId="17342"/>
    <cellStyle name="警告文本 12 5" xfId="17343"/>
    <cellStyle name="警告文本 12 6" xfId="17344"/>
    <cellStyle name="警告文本 12 7" xfId="17345"/>
    <cellStyle name="警告文本 12 8" xfId="17346"/>
    <cellStyle name="警告文本 12 9" xfId="17347"/>
    <cellStyle name="警告文本 13" xfId="17348"/>
    <cellStyle name="警告文本 14" xfId="17349"/>
    <cellStyle name="警告文本 15" xfId="17350"/>
    <cellStyle name="警告文本 2" xfId="17351"/>
    <cellStyle name="警告文本 2 15 8" xfId="17352"/>
    <cellStyle name="警告文本 2 15 9" xfId="17353"/>
    <cellStyle name="警告文本 2 2" xfId="17354"/>
    <cellStyle name="警告文本 2 2 11" xfId="17355"/>
    <cellStyle name="警告文本 2 2 12" xfId="17356"/>
    <cellStyle name="警告文本 2 2 13" xfId="17357"/>
    <cellStyle name="警告文本 2 2 14" xfId="17358"/>
    <cellStyle name="警告文本 2 2 20" xfId="17359"/>
    <cellStyle name="警告文本 2 2 15" xfId="17360"/>
    <cellStyle name="警告文本 2 2 21" xfId="17361"/>
    <cellStyle name="警告文本 2 2 16" xfId="17362"/>
    <cellStyle name="警告文本 2 2 22" xfId="17363"/>
    <cellStyle name="警告文本 2 2 17" xfId="17364"/>
    <cellStyle name="警告文本 2 2 23" xfId="17365"/>
    <cellStyle name="警告文本 2 2 18" xfId="17366"/>
    <cellStyle name="警告文本 2 2 24" xfId="17367"/>
    <cellStyle name="警告文本 2 2 19" xfId="17368"/>
    <cellStyle name="警告文本 2 2 2" xfId="17369"/>
    <cellStyle name="警告文本 2 2 2 6" xfId="17370"/>
    <cellStyle name="警告文本 2 2 2 7" xfId="17371"/>
    <cellStyle name="警告文本 2 2 2 9" xfId="17372"/>
    <cellStyle name="警告文本 2 2 21 10" xfId="17373"/>
    <cellStyle name="警告文本 2 2 21 11" xfId="17374"/>
    <cellStyle name="警告文本 2 2 21 2" xfId="17375"/>
    <cellStyle name="警告文本 2 2 21 3" xfId="17376"/>
    <cellStyle name="警告文本 2 2 21 4" xfId="17377"/>
    <cellStyle name="警告文本 2 2 21 5" xfId="17378"/>
    <cellStyle name="警告文本 2 2 21 6" xfId="17379"/>
    <cellStyle name="警告文本 2 2 21 7" xfId="17380"/>
    <cellStyle name="警告文本 2 2 21 8" xfId="17381"/>
    <cellStyle name="警告文本 2 2 21 9" xfId="17382"/>
    <cellStyle name="警告文本 2 2 30" xfId="17383"/>
    <cellStyle name="警告文本 2 2 25" xfId="17384"/>
    <cellStyle name="警告文本 2 2 31" xfId="17385"/>
    <cellStyle name="警告文本 2 2 26" xfId="17386"/>
    <cellStyle name="警告文本 2 2 27" xfId="17387"/>
    <cellStyle name="警告文本 2 2 28" xfId="17388"/>
    <cellStyle name="警告文本 2 2 29" xfId="17389"/>
    <cellStyle name="警告文本 2 2 4" xfId="17390"/>
    <cellStyle name="警告文本 2 2 5" xfId="17391"/>
    <cellStyle name="警告文本 2 2 6" xfId="17392"/>
    <cellStyle name="注释 2 2 21 10" xfId="17393"/>
    <cellStyle name="警告文本 2 2 7" xfId="17394"/>
    <cellStyle name="注释 2 2 21 11" xfId="17395"/>
    <cellStyle name="警告文本 2 2 8" xfId="17396"/>
    <cellStyle name="警告文本 2 2 9" xfId="17397"/>
    <cellStyle name="警告文本 2 3" xfId="17398"/>
    <cellStyle name="警告文本 2 3 10" xfId="17399"/>
    <cellStyle name="警告文本 2 3 12" xfId="17400"/>
    <cellStyle name="警告文本 2 3 13" xfId="17401"/>
    <cellStyle name="警告文本 2 3 14" xfId="17402"/>
    <cellStyle name="警告文本 2 3 20" xfId="17403"/>
    <cellStyle name="警告文本 2 3 15" xfId="17404"/>
    <cellStyle name="警告文本 2 3 16" xfId="17405"/>
    <cellStyle name="警告文本 2 3 18" xfId="17406"/>
    <cellStyle name="警告文本 2 3 19" xfId="17407"/>
    <cellStyle name="警告文本 2 3 2" xfId="17408"/>
    <cellStyle name="警告文本 2 4" xfId="17409"/>
    <cellStyle name="警告文本 2 5" xfId="17410"/>
    <cellStyle name="警告文本 2 6" xfId="17411"/>
    <cellStyle name="警告文本 2 7" xfId="17412"/>
    <cellStyle name="警告文本 2 8" xfId="17413"/>
    <cellStyle name="警告文本 2 9" xfId="17414"/>
    <cellStyle name="警告文本 3" xfId="17415"/>
    <cellStyle name="警告文本 3 15 3" xfId="17416"/>
    <cellStyle name="警告文本 3 23" xfId="17417"/>
    <cellStyle name="警告文本 3 18" xfId="17418"/>
    <cellStyle name="警告文本 3 24" xfId="17419"/>
    <cellStyle name="警告文本 3 19" xfId="17420"/>
    <cellStyle name="警告文本 3 2" xfId="17421"/>
    <cellStyle name="警告文本 3 2 11" xfId="17422"/>
    <cellStyle name="警告文本 3 2 12" xfId="17423"/>
    <cellStyle name="警告文本 3 2 13" xfId="17424"/>
    <cellStyle name="警告文本 3 2 14" xfId="17425"/>
    <cellStyle name="警告文本 3 2 2" xfId="17426"/>
    <cellStyle name="警告文本 3 2 2 10" xfId="17427"/>
    <cellStyle name="警告文本 3 2 2 11" xfId="17428"/>
    <cellStyle name="警告文本 3 2 2 13" xfId="17429"/>
    <cellStyle name="警告文本 3 2 2 14" xfId="17430"/>
    <cellStyle name="警告文本 3 2 2 15" xfId="17431"/>
    <cellStyle name="适中 3 15 4" xfId="17432"/>
    <cellStyle name="警告文本 3 2 2 2" xfId="17433"/>
    <cellStyle name="适中 3 15 5" xfId="17434"/>
    <cellStyle name="警告文本 3 2 2 3" xfId="17435"/>
    <cellStyle name="适中 3 15 7" xfId="17436"/>
    <cellStyle name="警告文本 3 2 2 5" xfId="17437"/>
    <cellStyle name="适中 3 15 8" xfId="17438"/>
    <cellStyle name="警告文本 3 2 2 6" xfId="17439"/>
    <cellStyle name="适中 3 15 9" xfId="17440"/>
    <cellStyle name="警告文本 3 2 2 7" xfId="17441"/>
    <cellStyle name="警告文本 3 2 2 8" xfId="17442"/>
    <cellStyle name="警告文本 3 2 2 9" xfId="17443"/>
    <cellStyle name="警告文本 3 2 29" xfId="17444"/>
    <cellStyle name="警告文本 3 2 3" xfId="17445"/>
    <cellStyle name="警告文本 3 2 4" xfId="17446"/>
    <cellStyle name="警告文本 3 2 5" xfId="17447"/>
    <cellStyle name="警告文本 3 2 6" xfId="17448"/>
    <cellStyle name="警告文本 3 2 7" xfId="17449"/>
    <cellStyle name="警告文本 3 2 8" xfId="17450"/>
    <cellStyle name="警告文本 3 2 9" xfId="17451"/>
    <cellStyle name="警告文本 3 2_庄墓预算（定稿）2改" xfId="17452"/>
    <cellStyle name="警告文本 3 25" xfId="17453"/>
    <cellStyle name="警告文本 3 3" xfId="17454"/>
    <cellStyle name="警告文本 3 3 10" xfId="17455"/>
    <cellStyle name="警告文本 3 3 11" xfId="17456"/>
    <cellStyle name="警告文本 3 3 12" xfId="17457"/>
    <cellStyle name="警告文本 3 3 13" xfId="17458"/>
    <cellStyle name="警告文本 3 3 14" xfId="17459"/>
    <cellStyle name="警告文本 3 3 15" xfId="17460"/>
    <cellStyle name="警告文本 3 3 17" xfId="17461"/>
    <cellStyle name="警告文本 3 3 18" xfId="17462"/>
    <cellStyle name="警告文本 3 3 19" xfId="17463"/>
    <cellStyle name="警告文本 3 3 2" xfId="17464"/>
    <cellStyle name="警告文本 3 3 3" xfId="17465"/>
    <cellStyle name="警告文本 3 3 4" xfId="17466"/>
    <cellStyle name="警告文本 3 3 5" xfId="17467"/>
    <cellStyle name="警告文本 3 3 6" xfId="17468"/>
    <cellStyle name="警告文本 3 3 7" xfId="17469"/>
    <cellStyle name="警告文本 3 3 8" xfId="17470"/>
    <cellStyle name="警告文本 3 3 9" xfId="17471"/>
    <cellStyle name="警告文本 3 4" xfId="17472"/>
    <cellStyle name="警告文本 3 5" xfId="17473"/>
    <cellStyle name="警告文本 3 6" xfId="17474"/>
    <cellStyle name="警告文本 3 7" xfId="17475"/>
    <cellStyle name="警告文本 3 8" xfId="17476"/>
    <cellStyle name="警告文本 3 9" xfId="17477"/>
    <cellStyle name="警告文本 4" xfId="17478"/>
    <cellStyle name="警告文本 4 11" xfId="17479"/>
    <cellStyle name="警告文本 4 12" xfId="17480"/>
    <cellStyle name="警告文本 4 13" xfId="17481"/>
    <cellStyle name="注释 2" xfId="17482"/>
    <cellStyle name="警告文本 4 16 2" xfId="17483"/>
    <cellStyle name="注释 3" xfId="17484"/>
    <cellStyle name="警告文本 4 16 3" xfId="17485"/>
    <cellStyle name="注释 5" xfId="17486"/>
    <cellStyle name="警告文本 4 16 5" xfId="17487"/>
    <cellStyle name="注释 6" xfId="17488"/>
    <cellStyle name="警告文本 4 16 6" xfId="17489"/>
    <cellStyle name="注释 7" xfId="17490"/>
    <cellStyle name="警告文本 4 16 7" xfId="17491"/>
    <cellStyle name="注释 8" xfId="17492"/>
    <cellStyle name="警告文本 4 16 8" xfId="17493"/>
    <cellStyle name="注释 9" xfId="17494"/>
    <cellStyle name="警告文本 4 16 9" xfId="17495"/>
    <cellStyle name="警告文本 4 22" xfId="17496"/>
    <cellStyle name="警告文本 4 17" xfId="17497"/>
    <cellStyle name="警告文本 4 23" xfId="17498"/>
    <cellStyle name="警告文本 4 18" xfId="17499"/>
    <cellStyle name="警告文本 4 24" xfId="17500"/>
    <cellStyle name="警告文本 4 19" xfId="17501"/>
    <cellStyle name="警告文本 4 2" xfId="17502"/>
    <cellStyle name="警告文本 4 25" xfId="17503"/>
    <cellStyle name="适中 2 2 21 10" xfId="17504"/>
    <cellStyle name="警告文本 4 26" xfId="17505"/>
    <cellStyle name="警告文本 4 3" xfId="17506"/>
    <cellStyle name="警告文本 4 4" xfId="17507"/>
    <cellStyle name="警告文本 4 5" xfId="17508"/>
    <cellStyle name="警告文本 4 6" xfId="17509"/>
    <cellStyle name="警告文本 4 7" xfId="17510"/>
    <cellStyle name="警告文本 4 8" xfId="17511"/>
    <cellStyle name="警告文本 4 9" xfId="17512"/>
    <cellStyle name="警告文本 5" xfId="17513"/>
    <cellStyle name="警告文本 5 2" xfId="17514"/>
    <cellStyle name="警告文本 5 2 10" xfId="17515"/>
    <cellStyle name="警告文本 5 2 11" xfId="17516"/>
    <cellStyle name="警告文本 5 2 2" xfId="17517"/>
    <cellStyle name="警告文本 5 2 3" xfId="17518"/>
    <cellStyle name="警告文本 5 2 4" xfId="17519"/>
    <cellStyle name="警告文本 5 2 5" xfId="17520"/>
    <cellStyle name="警告文本 5 2 6" xfId="17521"/>
    <cellStyle name="警告文本 5 2 8" xfId="17522"/>
    <cellStyle name="输入 3 3 10" xfId="17523"/>
    <cellStyle name="警告文本 5 2 9" xfId="17524"/>
    <cellStyle name="警告文本 5 3" xfId="17525"/>
    <cellStyle name="警告文本 6" xfId="17526"/>
    <cellStyle name="警告文本 7" xfId="17527"/>
    <cellStyle name="警告文本 8" xfId="17528"/>
    <cellStyle name="链接单元格 10" xfId="17529"/>
    <cellStyle name="链接单元格 12 2" xfId="17530"/>
    <cellStyle name="链接单元格 12 4" xfId="17531"/>
    <cellStyle name="链接单元格 12 5" xfId="17532"/>
    <cellStyle name="链接单元格 12 6" xfId="17533"/>
    <cellStyle name="链接单元格 12 7" xfId="17534"/>
    <cellStyle name="强调文字颜色 4 3 4 2" xfId="17535"/>
    <cellStyle name="链接单元格 12 8" xfId="17536"/>
    <cellStyle name="强调文字颜色 4 3 4 3" xfId="17537"/>
    <cellStyle name="链接单元格 12 9" xfId="17538"/>
    <cellStyle name="链接单元格 13" xfId="17539"/>
    <cellStyle name="链接单元格 14" xfId="17540"/>
    <cellStyle name="链接单元格 15" xfId="17541"/>
    <cellStyle name="链接单元格 2" xfId="17542"/>
    <cellStyle name="链接单元格 2 13" xfId="17543"/>
    <cellStyle name="链接单元格 2 14" xfId="17544"/>
    <cellStyle name="链接单元格 2 20" xfId="17545"/>
    <cellStyle name="链接单元格 2 15" xfId="17546"/>
    <cellStyle name="链接单元格 2 15 2" xfId="17547"/>
    <cellStyle name="链接单元格 2 15 3" xfId="17548"/>
    <cellStyle name="链接单元格 2 15 5" xfId="17549"/>
    <cellStyle name="链接单元格 2 15 6" xfId="17550"/>
    <cellStyle name="链接单元格 2 15 7" xfId="17551"/>
    <cellStyle name="链接单元格 2 15 8" xfId="17552"/>
    <cellStyle name="链接单元格 2 15 9" xfId="17553"/>
    <cellStyle name="链接单元格 2 21" xfId="17554"/>
    <cellStyle name="链接单元格 2 16" xfId="17555"/>
    <cellStyle name="链接单元格 2 22" xfId="17556"/>
    <cellStyle name="链接单元格 2 17" xfId="17557"/>
    <cellStyle name="链接单元格 2 23" xfId="17558"/>
    <cellStyle name="链接单元格 2 18" xfId="17559"/>
    <cellStyle name="链接单元格 2 2" xfId="17560"/>
    <cellStyle name="链接单元格 2 2 11" xfId="17561"/>
    <cellStyle name="链接单元格 2 2 24" xfId="17562"/>
    <cellStyle name="链接单元格 2 2 19" xfId="17563"/>
    <cellStyle name="链接单元格 2 2 2 10" xfId="17564"/>
    <cellStyle name="链接单元格 2 2 2 5" xfId="17565"/>
    <cellStyle name="链接单元格 2 2 2 6" xfId="17566"/>
    <cellStyle name="链接单元格 2 2 2 7" xfId="17567"/>
    <cellStyle name="注释 2 3 20 11" xfId="17568"/>
    <cellStyle name="链接单元格 2 2 21 10" xfId="17569"/>
    <cellStyle name="链接单元格 2 2 21 11" xfId="17570"/>
    <cellStyle name="链接单元格 2 2 21 3" xfId="17571"/>
    <cellStyle name="链接单元格 2 2 21 4" xfId="17572"/>
    <cellStyle name="链接单元格 2 2 21 5" xfId="17573"/>
    <cellStyle name="链接单元格 2 2 21 6" xfId="17574"/>
    <cellStyle name="链接单元格 2 2 21 8" xfId="17575"/>
    <cellStyle name="链接单元格 2 2 21 9" xfId="17576"/>
    <cellStyle name="链接单元格 2 2 30" xfId="17577"/>
    <cellStyle name="链接单元格 2 2 25" xfId="17578"/>
    <cellStyle name="链接单元格 2 2 31" xfId="17579"/>
    <cellStyle name="链接单元格 2 2 26" xfId="17580"/>
    <cellStyle name="链接单元格 2 2 27" xfId="17581"/>
    <cellStyle name="链接单元格 2 2 28" xfId="17582"/>
    <cellStyle name="链接单元格 2 2 29" xfId="17583"/>
    <cellStyle name="链接单元格 2 2_庄墓预算（定稿）2改" xfId="17584"/>
    <cellStyle name="链接单元格 2 25" xfId="17585"/>
    <cellStyle name="链接单元格 2 3" xfId="17586"/>
    <cellStyle name="链接单元格 2 3 11" xfId="17587"/>
    <cellStyle name="链接单元格 2 3 12" xfId="17588"/>
    <cellStyle name="链接单元格 2 3 13" xfId="17589"/>
    <cellStyle name="链接单元格 2 3 14" xfId="17590"/>
    <cellStyle name="链接单元格 2 3 20" xfId="17591"/>
    <cellStyle name="链接单元格 2 3 15" xfId="17592"/>
    <cellStyle name="链接单元格 2 3 21" xfId="17593"/>
    <cellStyle name="链接单元格 2 3 16" xfId="17594"/>
    <cellStyle name="链接单元格 2 3 22" xfId="17595"/>
    <cellStyle name="链接单元格 2 3 17" xfId="17596"/>
    <cellStyle name="链接单元格 2 3 23" xfId="17597"/>
    <cellStyle name="链接单元格 2 3 18" xfId="17598"/>
    <cellStyle name="链接单元格 2 3 24" xfId="17599"/>
    <cellStyle name="链接单元格 2 3 19" xfId="17600"/>
    <cellStyle name="链接单元格 2 3 20 10" xfId="17601"/>
    <cellStyle name="链接单元格 2 3 20 2" xfId="17602"/>
    <cellStyle name="链接单元格 2 3 20 3" xfId="17603"/>
    <cellStyle name="链接单元格 2 3 20 4" xfId="17604"/>
    <cellStyle name="链接单元格 2 3 20 5" xfId="17605"/>
    <cellStyle name="链接单元格 2 3 20 6" xfId="17606"/>
    <cellStyle name="链接单元格 2 3 20 8" xfId="17607"/>
    <cellStyle name="链接单元格 2 3 20 9" xfId="17608"/>
    <cellStyle name="链接单元格 2 3 26" xfId="17609"/>
    <cellStyle name="链接单元格 2 3 27" xfId="17610"/>
    <cellStyle name="链接单元格 2 3 28" xfId="17611"/>
    <cellStyle name="链接单元格 2 3 29" xfId="17612"/>
    <cellStyle name="链接单元格 2 4" xfId="17613"/>
    <cellStyle name="千位分隔 18 2 10" xfId="17614"/>
    <cellStyle name="链接单元格 2 5" xfId="17615"/>
    <cellStyle name="千位分隔 18 2 11" xfId="17616"/>
    <cellStyle name="链接单元格 2 6" xfId="17617"/>
    <cellStyle name="千位分隔 18 2 12" xfId="17618"/>
    <cellStyle name="链接单元格 2 7" xfId="17619"/>
    <cellStyle name="千位分隔 18 2 13" xfId="17620"/>
    <cellStyle name="链接单元格 2 8" xfId="17621"/>
    <cellStyle name="链接单元格 3 10" xfId="17622"/>
    <cellStyle name="链接单元格 3 11" xfId="17623"/>
    <cellStyle name="链接单元格 3 12" xfId="17624"/>
    <cellStyle name="链接单元格 3 13" xfId="17625"/>
    <cellStyle name="链接单元格 3 14" xfId="17626"/>
    <cellStyle name="链接单元格 3 20" xfId="17627"/>
    <cellStyle name="链接单元格 3 15" xfId="17628"/>
    <cellStyle name="输入 3 2 17" xfId="17629"/>
    <cellStyle name="链接单元格 3 15 10" xfId="17630"/>
    <cellStyle name="输入 3 2 18" xfId="17631"/>
    <cellStyle name="链接单元格 3 15 11" xfId="17632"/>
    <cellStyle name="链接单元格 3 15 2" xfId="17633"/>
    <cellStyle name="链接单元格 3 15 3" xfId="17634"/>
    <cellStyle name="链接单元格 3 15 4" xfId="17635"/>
    <cellStyle name="链接单元格 3 15 5" xfId="17636"/>
    <cellStyle name="链接单元格 3 15 6" xfId="17637"/>
    <cellStyle name="链接单元格 3 15 7" xfId="17638"/>
    <cellStyle name="链接单元格 3 15 8" xfId="17639"/>
    <cellStyle name="链接单元格 3 21" xfId="17640"/>
    <cellStyle name="链接单元格 3 16" xfId="17641"/>
    <cellStyle name="链接单元格 3 23" xfId="17642"/>
    <cellStyle name="链接单元格 3 18" xfId="17643"/>
    <cellStyle name="链接单元格 3 2" xfId="17644"/>
    <cellStyle name="链接单元格 3 2 10" xfId="17645"/>
    <cellStyle name="链接单元格 3 2 11" xfId="17646"/>
    <cellStyle name="链接单元格 3 2 12" xfId="17647"/>
    <cellStyle name="链接单元格 3 2 13" xfId="17648"/>
    <cellStyle name="链接单元格 3 2 14" xfId="17649"/>
    <cellStyle name="链接单元格 3 2 20" xfId="17650"/>
    <cellStyle name="链接单元格 3 2 15" xfId="17651"/>
    <cellStyle name="链接单元格 3 2 16" xfId="17652"/>
    <cellStyle name="链接单元格 3 2 17" xfId="17653"/>
    <cellStyle name="链接单元格 3 2 18" xfId="17654"/>
    <cellStyle name="链接单元格 3 2 19" xfId="17655"/>
    <cellStyle name="强调文字颜色 3 4 20" xfId="17656"/>
    <cellStyle name="强调文字颜色 3 4 15" xfId="17657"/>
    <cellStyle name="链接单元格 3 2 2" xfId="17658"/>
    <cellStyle name="千位分隔 18 8" xfId="17659"/>
    <cellStyle name="链接单元格 3 2 2 10" xfId="17660"/>
    <cellStyle name="千位分隔 18 9" xfId="17661"/>
    <cellStyle name="链接单元格 3 2 2 11" xfId="17662"/>
    <cellStyle name="链接单元格 3 2 2 12" xfId="17663"/>
    <cellStyle name="链接单元格 3 2 2 14" xfId="17664"/>
    <cellStyle name="链接单元格 3 2 2 2" xfId="17665"/>
    <cellStyle name="链接单元格 3 2 2 3" xfId="17666"/>
    <cellStyle name="链接单元格 3 2 2 4" xfId="17667"/>
    <cellStyle name="链接单元格 3 2 2 5" xfId="17668"/>
    <cellStyle name="链接单元格 3 2 2 6" xfId="17669"/>
    <cellStyle name="链接单元格 3 2 2 7" xfId="17670"/>
    <cellStyle name="强调文字颜色 3 4 22" xfId="17671"/>
    <cellStyle name="强调文字颜色 3 4 17" xfId="17672"/>
    <cellStyle name="链接单元格 3 2 4" xfId="17673"/>
    <cellStyle name="强调文字颜色 3 4 23" xfId="17674"/>
    <cellStyle name="强调文字颜色 3 4 18" xfId="17675"/>
    <cellStyle name="链接单元格 3 2 5" xfId="17676"/>
    <cellStyle name="强调文字颜色 3 4 24" xfId="17677"/>
    <cellStyle name="强调文字颜色 3 4 19" xfId="17678"/>
    <cellStyle name="链接单元格 3 2 6" xfId="17679"/>
    <cellStyle name="强调文字颜色 3 4 25" xfId="17680"/>
    <cellStyle name="链接单元格 3 2 7" xfId="17681"/>
    <cellStyle name="强调文字颜色 3 4 26" xfId="17682"/>
    <cellStyle name="链接单元格 3 2 8" xfId="17683"/>
    <cellStyle name="链接单元格 3 2 9" xfId="17684"/>
    <cellStyle name="链接单元格 3 2_庄墓预算（定稿）2改" xfId="17685"/>
    <cellStyle name="链接单元格 3 25" xfId="17686"/>
    <cellStyle name="强调文字颜色 5 3 2_庄墓预算（定稿）2改" xfId="17687"/>
    <cellStyle name="链接单元格 3 3" xfId="17688"/>
    <cellStyle name="输入 3 15 9" xfId="17689"/>
    <cellStyle name="链接单元格 3 3 10" xfId="17690"/>
    <cellStyle name="链接单元格 3 3 11" xfId="17691"/>
    <cellStyle name="链接单元格 3 3 12" xfId="17692"/>
    <cellStyle name="链接单元格 3 3 13" xfId="17693"/>
    <cellStyle name="链接单元格 3 3 14" xfId="17694"/>
    <cellStyle name="链接单元格 3 3 15" xfId="17695"/>
    <cellStyle name="链接单元格 3 3 16" xfId="17696"/>
    <cellStyle name="链接单元格 3 3 17" xfId="17697"/>
    <cellStyle name="链接单元格 3 3 2" xfId="17698"/>
    <cellStyle name="链接单元格 3 3 4" xfId="17699"/>
    <cellStyle name="链接单元格 3 3 5" xfId="17700"/>
    <cellStyle name="链接单元格 3 3 6" xfId="17701"/>
    <cellStyle name="链接单元格 3 3 7" xfId="17702"/>
    <cellStyle name="链接单元格 3 3 8" xfId="17703"/>
    <cellStyle name="链接单元格 3 4" xfId="17704"/>
    <cellStyle name="链接单元格 3 6" xfId="17705"/>
    <cellStyle name="链接单元格 3 7" xfId="17706"/>
    <cellStyle name="链接单元格 3 8" xfId="17707"/>
    <cellStyle name="链接单元格 3 9" xfId="17708"/>
    <cellStyle name="链接单元格 4" xfId="17709"/>
    <cellStyle name="链接单元格 4 10" xfId="17710"/>
    <cellStyle name="链接单元格 4 11" xfId="17711"/>
    <cellStyle name="链接单元格 4 12" xfId="17712"/>
    <cellStyle name="链接单元格 4 13" xfId="17713"/>
    <cellStyle name="链接单元格 4 14" xfId="17714"/>
    <cellStyle name="链接单元格 4 20" xfId="17715"/>
    <cellStyle name="链接单元格 4 15" xfId="17716"/>
    <cellStyle name="链接单元格 4 21" xfId="17717"/>
    <cellStyle name="链接单元格 4 16" xfId="17718"/>
    <cellStyle name="链接单元格 4 16 10" xfId="17719"/>
    <cellStyle name="链接单元格 4 16 11" xfId="17720"/>
    <cellStyle name="链接单元格 4 16 9" xfId="17721"/>
    <cellStyle name="链接单元格 4 23" xfId="17722"/>
    <cellStyle name="链接单元格 4 18" xfId="17723"/>
    <cellStyle name="链接单元格 4 24" xfId="17724"/>
    <cellStyle name="链接单元格 4 19" xfId="17725"/>
    <cellStyle name="链接单元格 4 2" xfId="17726"/>
    <cellStyle name="链接单元格 4 25" xfId="17727"/>
    <cellStyle name="链接单元格 4 26" xfId="17728"/>
    <cellStyle name="链接单元格 4 3" xfId="17729"/>
    <cellStyle name="链接单元格 4 4" xfId="17730"/>
    <cellStyle name="链接单元格 5" xfId="17731"/>
    <cellStyle name="链接单元格 5 2" xfId="17732"/>
    <cellStyle name="链接单元格 5 2 10" xfId="17733"/>
    <cellStyle name="链接单元格 5 2 11" xfId="17734"/>
    <cellStyle name="链接单元格 5 2 2" xfId="17735"/>
    <cellStyle name="链接单元格 5 2 3" xfId="17736"/>
    <cellStyle name="链接单元格 5 2 4" xfId="17737"/>
    <cellStyle name="链接单元格 5 2 5" xfId="17738"/>
    <cellStyle name="链接单元格 5 3" xfId="17739"/>
    <cellStyle name="链接单元格 7" xfId="17740"/>
    <cellStyle name="链接单元格 8" xfId="17741"/>
    <cellStyle name="千分位[0]_ 电器仪表" xfId="17742"/>
    <cellStyle name="千位分隔 10" xfId="17743"/>
    <cellStyle name="千位分隔 10 10 10" xfId="17744"/>
    <cellStyle name="千位分隔 10 10 11" xfId="17745"/>
    <cellStyle name="千位分隔 10 10 5" xfId="17746"/>
    <cellStyle name="千位分隔 10 10 6" xfId="17747"/>
    <cellStyle name="千位分隔 10 10 8" xfId="17748"/>
    <cellStyle name="千位分隔 10 10 9" xfId="17749"/>
    <cellStyle name="千位分隔 10 11" xfId="17750"/>
    <cellStyle name="千位分隔 10 12" xfId="17751"/>
    <cellStyle name="千位分隔 10 13" xfId="17752"/>
    <cellStyle name="千位分隔 10 14" xfId="17753"/>
    <cellStyle name="千位分隔 10 20" xfId="17754"/>
    <cellStyle name="千位分隔 10 15" xfId="17755"/>
    <cellStyle name="千位分隔 10 16" xfId="17756"/>
    <cellStyle name="千位分隔 10 17" xfId="17757"/>
    <cellStyle name="千位分隔 10 18" xfId="17758"/>
    <cellStyle name="千位分隔 10 2" xfId="17759"/>
    <cellStyle name="千位分隔 10 2 14" xfId="17760"/>
    <cellStyle name="千位分隔 10 2 6" xfId="17761"/>
    <cellStyle name="千位分隔 10 2 8" xfId="17762"/>
    <cellStyle name="千位分隔 10 2 9" xfId="17763"/>
    <cellStyle name="千位分隔 10 3" xfId="17764"/>
    <cellStyle name="千位分隔 10 4" xfId="17765"/>
    <cellStyle name="千位分隔 10 5" xfId="17766"/>
    <cellStyle name="千位分隔 10 6" xfId="17767"/>
    <cellStyle name="千位分隔 10 7" xfId="17768"/>
    <cellStyle name="千位分隔 10 8" xfId="17769"/>
    <cellStyle name="千位分隔 10 9" xfId="17770"/>
    <cellStyle name="千位分隔 11" xfId="17771"/>
    <cellStyle name="千位分隔 11 10 10" xfId="17772"/>
    <cellStyle name="千位分隔 11 10 11" xfId="17773"/>
    <cellStyle name="千位分隔 11 10 2" xfId="17774"/>
    <cellStyle name="千位分隔 11 10 3" xfId="17775"/>
    <cellStyle name="千位分隔 11 10 4" xfId="17776"/>
    <cellStyle name="千位分隔 11 10 5" xfId="17777"/>
    <cellStyle name="千位分隔 11 10 6" xfId="17778"/>
    <cellStyle name="千位分隔 11 10 8" xfId="17779"/>
    <cellStyle name="千位分隔 11 10 9" xfId="17780"/>
    <cellStyle name="千位分隔 11 20" xfId="17781"/>
    <cellStyle name="千位分隔 11 15" xfId="17782"/>
    <cellStyle name="千位分隔 11 16" xfId="17783"/>
    <cellStyle name="千位分隔 11 17" xfId="17784"/>
    <cellStyle name="千位分隔 11 18" xfId="17785"/>
    <cellStyle name="千位分隔 11 19" xfId="17786"/>
    <cellStyle name="千位分隔 11 2 11" xfId="17787"/>
    <cellStyle name="千位分隔 11 2 12" xfId="17788"/>
    <cellStyle name="千位分隔 11 2 13" xfId="17789"/>
    <cellStyle name="千位分隔 11 2 14" xfId="17790"/>
    <cellStyle name="千位分隔 11 2 15" xfId="17791"/>
    <cellStyle name="千位分隔 11 2 6" xfId="17792"/>
    <cellStyle name="千位分隔 11 2 8" xfId="17793"/>
    <cellStyle name="千位分隔 11 2 9" xfId="17794"/>
    <cellStyle name="千位分隔 11 8" xfId="17795"/>
    <cellStyle name="千位分隔 11 9" xfId="17796"/>
    <cellStyle name="千位分隔 12 10 10" xfId="17797"/>
    <cellStyle name="千位分隔 12 10 11" xfId="17798"/>
    <cellStyle name="千位分隔 12 10 2" xfId="17799"/>
    <cellStyle name="千位分隔 12 10 3" xfId="17800"/>
    <cellStyle name="千位分隔 12 10 4" xfId="17801"/>
    <cellStyle name="千位分隔 12 10 5" xfId="17802"/>
    <cellStyle name="千位分隔 12 10 6" xfId="17803"/>
    <cellStyle name="千位分隔 12 10 7" xfId="17804"/>
    <cellStyle name="千位分隔 12 10 8" xfId="17805"/>
    <cellStyle name="千位分隔 12 10 9" xfId="17806"/>
    <cellStyle name="千位分隔 12 20" xfId="17807"/>
    <cellStyle name="千位分隔 12 15" xfId="17808"/>
    <cellStyle name="千位分隔 12 16" xfId="17809"/>
    <cellStyle name="千位分隔 12 17" xfId="17810"/>
    <cellStyle name="千位分隔 12 18" xfId="17811"/>
    <cellStyle name="千位分隔 12 19" xfId="17812"/>
    <cellStyle name="千位分隔 12 2 10" xfId="17813"/>
    <cellStyle name="千位分隔 12 2 11" xfId="17814"/>
    <cellStyle name="千位分隔 12 2 12" xfId="17815"/>
    <cellStyle name="千位分隔 12 2 13" xfId="17816"/>
    <cellStyle name="千位分隔 12 2 15" xfId="17817"/>
    <cellStyle name="千位分隔 12 2 2" xfId="17818"/>
    <cellStyle name="千位分隔 12 2 3" xfId="17819"/>
    <cellStyle name="千位分隔 12 2 4" xfId="17820"/>
    <cellStyle name="千位分隔 12 2 5" xfId="17821"/>
    <cellStyle name="千位分隔 12 2 6" xfId="17822"/>
    <cellStyle name="千位分隔 12 2 8" xfId="17823"/>
    <cellStyle name="千位分隔 12 8" xfId="17824"/>
    <cellStyle name="千位分隔 12 9" xfId="17825"/>
    <cellStyle name="强调文字颜色 1 3 2 2 10" xfId="17826"/>
    <cellStyle name="千位分隔 13" xfId="17827"/>
    <cellStyle name="千位分隔 13 10" xfId="17828"/>
    <cellStyle name="千位分隔 13 10 10" xfId="17829"/>
    <cellStyle name="千位分隔 13 10 2" xfId="17830"/>
    <cellStyle name="千位分隔 13 10 3" xfId="17831"/>
    <cellStyle name="千位分隔 13 2" xfId="17832"/>
    <cellStyle name="千位分隔 13 2 10" xfId="17833"/>
    <cellStyle name="千位分隔 13 2 11" xfId="17834"/>
    <cellStyle name="千位分隔 13 2 12" xfId="17835"/>
    <cellStyle name="千位分隔 13 2 13" xfId="17836"/>
    <cellStyle name="千位分隔 13 2 14" xfId="17837"/>
    <cellStyle name="千位分隔 13 2 15" xfId="17838"/>
    <cellStyle name="千位分隔 13 2 2" xfId="17839"/>
    <cellStyle name="千位分隔 13 2 3" xfId="17840"/>
    <cellStyle name="千位分隔 13 2 4" xfId="17841"/>
    <cellStyle name="千位分隔 13 2 5" xfId="17842"/>
    <cellStyle name="千位分隔 13 2 6" xfId="17843"/>
    <cellStyle name="千位分隔 13 2 7" xfId="17844"/>
    <cellStyle name="千位分隔 13 3" xfId="17845"/>
    <cellStyle name="千位分隔 13 4" xfId="17846"/>
    <cellStyle name="千位分隔 13 5" xfId="17847"/>
    <cellStyle name="千位分隔 13 6" xfId="17848"/>
    <cellStyle name="千位分隔 13 8" xfId="17849"/>
    <cellStyle name="千位分隔 13 9" xfId="17850"/>
    <cellStyle name="强调文字颜色 1 3 2 2 11" xfId="17851"/>
    <cellStyle name="千位分隔 14" xfId="17852"/>
    <cellStyle name="千位分隔 14 10 10" xfId="17853"/>
    <cellStyle name="千位分隔 14 10 11" xfId="17854"/>
    <cellStyle name="千位分隔 14 10 2" xfId="17855"/>
    <cellStyle name="千位分隔 14 10 3" xfId="17856"/>
    <cellStyle name="千位分隔 14 12" xfId="17857"/>
    <cellStyle name="千位分隔 14 20" xfId="17858"/>
    <cellStyle name="千位分隔 14 15" xfId="17859"/>
    <cellStyle name="千位分隔 14 16" xfId="17860"/>
    <cellStyle name="千位分隔 14 17" xfId="17861"/>
    <cellStyle name="千位分隔 14 18" xfId="17862"/>
    <cellStyle name="千位分隔 14 19" xfId="17863"/>
    <cellStyle name="千位分隔 14 2 2" xfId="17864"/>
    <cellStyle name="千位分隔 14 2 3" xfId="17865"/>
    <cellStyle name="千位分隔 14 2 4" xfId="17866"/>
    <cellStyle name="千位分隔 14 2 5" xfId="17867"/>
    <cellStyle name="千位分隔 14 2 6" xfId="17868"/>
    <cellStyle name="千位分隔 14 2 7" xfId="17869"/>
    <cellStyle name="千位分隔 14 2 8" xfId="17870"/>
    <cellStyle name="千位分隔 14 2 9" xfId="17871"/>
    <cellStyle name="千位分隔 14 3" xfId="17872"/>
    <cellStyle name="千位分隔 14 4" xfId="17873"/>
    <cellStyle name="千位分隔 14 5" xfId="17874"/>
    <cellStyle name="千位分隔 14 6" xfId="17875"/>
    <cellStyle name="千位分隔 14 7" xfId="17876"/>
    <cellStyle name="千位分隔 14 8" xfId="17877"/>
    <cellStyle name="千位分隔 14 9" xfId="17878"/>
    <cellStyle name="强调文字颜色 1 3 2 2 12" xfId="17879"/>
    <cellStyle name="千位分隔 20" xfId="17880"/>
    <cellStyle name="千位分隔 15" xfId="17881"/>
    <cellStyle name="千位分隔 20 10 10" xfId="17882"/>
    <cellStyle name="千位分隔 15 10 10" xfId="17883"/>
    <cellStyle name="千位分隔 20 10 11" xfId="17884"/>
    <cellStyle name="千位分隔 15 10 11" xfId="17885"/>
    <cellStyle name="千位分隔 20 10 2" xfId="17886"/>
    <cellStyle name="千位分隔 15 10 2" xfId="17887"/>
    <cellStyle name="千位分隔 20 10 3" xfId="17888"/>
    <cellStyle name="千位分隔 15 10 3" xfId="17889"/>
    <cellStyle name="千位分隔 20 10 5" xfId="17890"/>
    <cellStyle name="千位分隔 15 10 5" xfId="17891"/>
    <cellStyle name="千位分隔 20 10 6" xfId="17892"/>
    <cellStyle name="千位分隔 15 10 6" xfId="17893"/>
    <cellStyle name="千位分隔 20 10 7" xfId="17894"/>
    <cellStyle name="千位分隔 15 10 7" xfId="17895"/>
    <cellStyle name="千位分隔 20 10 8" xfId="17896"/>
    <cellStyle name="千位分隔 15 10 8" xfId="17897"/>
    <cellStyle name="千位分隔 20 11" xfId="17898"/>
    <cellStyle name="千位分隔 15 11" xfId="17899"/>
    <cellStyle name="千位分隔 20 13" xfId="17900"/>
    <cellStyle name="千位分隔 15 13" xfId="17901"/>
    <cellStyle name="千位分隔 20 14" xfId="17902"/>
    <cellStyle name="千位分隔 15 14" xfId="17903"/>
    <cellStyle name="千位分隔 20 20" xfId="17904"/>
    <cellStyle name="千位分隔 20 15" xfId="17905"/>
    <cellStyle name="千位分隔 15 20" xfId="17906"/>
    <cellStyle name="千位分隔 15 15" xfId="17907"/>
    <cellStyle name="千位分隔 20 16" xfId="17908"/>
    <cellStyle name="千位分隔 15 16" xfId="17909"/>
    <cellStyle name="千位分隔 20 17" xfId="17910"/>
    <cellStyle name="千位分隔 15 17" xfId="17911"/>
    <cellStyle name="千位分隔 20 2" xfId="17912"/>
    <cellStyle name="千位分隔 15 2" xfId="17913"/>
    <cellStyle name="千位分隔 20 2 10" xfId="17914"/>
    <cellStyle name="千位分隔 15 2 10" xfId="17915"/>
    <cellStyle name="千位分隔 20 2 11" xfId="17916"/>
    <cellStyle name="千位分隔 15 2 11" xfId="17917"/>
    <cellStyle name="千位分隔 20 2 12" xfId="17918"/>
    <cellStyle name="千位分隔 15 2 12" xfId="17919"/>
    <cellStyle name="千位分隔 20 2 13" xfId="17920"/>
    <cellStyle name="千位分隔 15 2 13" xfId="17921"/>
    <cellStyle name="千位分隔 20 2 14" xfId="17922"/>
    <cellStyle name="千位分隔 15 2 14" xfId="17923"/>
    <cellStyle name="千位分隔 20 2 2" xfId="17924"/>
    <cellStyle name="千位分隔 15 2 2" xfId="17925"/>
    <cellStyle name="千位分隔 20 2 3" xfId="17926"/>
    <cellStyle name="千位分隔 15 2 3" xfId="17927"/>
    <cellStyle name="千位分隔 20 2 4" xfId="17928"/>
    <cellStyle name="千位分隔 15 2 4" xfId="17929"/>
    <cellStyle name="千位分隔 20 2 5" xfId="17930"/>
    <cellStyle name="千位分隔 15 2 5" xfId="17931"/>
    <cellStyle name="千位分隔 20 2 6" xfId="17932"/>
    <cellStyle name="千位分隔 15 2 6" xfId="17933"/>
    <cellStyle name="千位分隔 20 2 7" xfId="17934"/>
    <cellStyle name="千位分隔 15 2 7" xfId="17935"/>
    <cellStyle name="千位分隔 20 2 8" xfId="17936"/>
    <cellStyle name="千位分隔 15 2 8" xfId="17937"/>
    <cellStyle name="千位分隔 20 2 9" xfId="17938"/>
    <cellStyle name="千位分隔 15 2 9" xfId="17939"/>
    <cellStyle name="千位分隔 20 3" xfId="17940"/>
    <cellStyle name="千位分隔 15 3" xfId="17941"/>
    <cellStyle name="千位分隔 20 4" xfId="17942"/>
    <cellStyle name="千位分隔 15 4" xfId="17943"/>
    <cellStyle name="千位分隔 20 5" xfId="17944"/>
    <cellStyle name="千位分隔 15 5" xfId="17945"/>
    <cellStyle name="千位分隔 20 6" xfId="17946"/>
    <cellStyle name="千位分隔 15 6" xfId="17947"/>
    <cellStyle name="千位分隔 20 7" xfId="17948"/>
    <cellStyle name="千位分隔 15 7" xfId="17949"/>
    <cellStyle name="千位分隔 20 8" xfId="17950"/>
    <cellStyle name="千位分隔 15 8" xfId="17951"/>
    <cellStyle name="千位分隔 20 9" xfId="17952"/>
    <cellStyle name="千位分隔 15 9" xfId="17953"/>
    <cellStyle name="强调文字颜色 1 3 2 2 13" xfId="17954"/>
    <cellStyle name="千位分隔 21" xfId="17955"/>
    <cellStyle name="千位分隔 16" xfId="17956"/>
    <cellStyle name="千位分隔 21 10" xfId="17957"/>
    <cellStyle name="千位分隔 16 10" xfId="17958"/>
    <cellStyle name="千位分隔 21 10 10" xfId="17959"/>
    <cellStyle name="千位分隔 16 10 10" xfId="17960"/>
    <cellStyle name="千位分隔 21 10 11" xfId="17961"/>
    <cellStyle name="千位分隔 16 10 11" xfId="17962"/>
    <cellStyle name="千位分隔 21 10 2" xfId="17963"/>
    <cellStyle name="千位分隔 16 10 2" xfId="17964"/>
    <cellStyle name="千位分隔 21 10 3" xfId="17965"/>
    <cellStyle name="千位分隔 16 10 3" xfId="17966"/>
    <cellStyle name="千位分隔 21 10 4" xfId="17967"/>
    <cellStyle name="千位分隔 16 10 4" xfId="17968"/>
    <cellStyle name="千位分隔 21 10 5" xfId="17969"/>
    <cellStyle name="千位分隔 16 10 5" xfId="17970"/>
    <cellStyle name="强调文字颜色 5 2 3 10" xfId="17971"/>
    <cellStyle name="千位分隔 21 10 6" xfId="17972"/>
    <cellStyle name="千位分隔 16 10 6" xfId="17973"/>
    <cellStyle name="强调文字颜色 5 2 3 11" xfId="17974"/>
    <cellStyle name="千位分隔 21 10 7" xfId="17975"/>
    <cellStyle name="千位分隔 16 10 7" xfId="17976"/>
    <cellStyle name="强调文字颜色 5 2 3 12" xfId="17977"/>
    <cellStyle name="千位分隔 21 10 8" xfId="17978"/>
    <cellStyle name="千位分隔 16 10 8" xfId="17979"/>
    <cellStyle name="强调文字颜色 5 2 3 13" xfId="17980"/>
    <cellStyle name="千位分隔 21 10 9" xfId="17981"/>
    <cellStyle name="千位分隔 16 10 9" xfId="17982"/>
    <cellStyle name="千位分隔 21 11" xfId="17983"/>
    <cellStyle name="千位分隔 16 11" xfId="17984"/>
    <cellStyle name="千位分隔 21 19" xfId="17985"/>
    <cellStyle name="千位分隔 16 19" xfId="17986"/>
    <cellStyle name="千位分隔 21 2" xfId="17987"/>
    <cellStyle name="千位分隔 16 2" xfId="17988"/>
    <cellStyle name="千位分隔 21 2 10" xfId="17989"/>
    <cellStyle name="千位分隔 16 2 10" xfId="17990"/>
    <cellStyle name="千位分隔 21 2 11" xfId="17991"/>
    <cellStyle name="千位分隔 16 2 11" xfId="17992"/>
    <cellStyle name="千位分隔 21 2 12" xfId="17993"/>
    <cellStyle name="千位分隔 16 2 12" xfId="17994"/>
    <cellStyle name="千位分隔 21 2 13" xfId="17995"/>
    <cellStyle name="千位分隔 16 2 13" xfId="17996"/>
    <cellStyle name="千位分隔 21 2 15" xfId="17997"/>
    <cellStyle name="千位分隔 16 2 15" xfId="17998"/>
    <cellStyle name="千位分隔 21 2 2" xfId="17999"/>
    <cellStyle name="千位分隔 16 2 2" xfId="18000"/>
    <cellStyle name="千位分隔 21 2 3" xfId="18001"/>
    <cellStyle name="千位分隔 16 2 3" xfId="18002"/>
    <cellStyle name="千位分隔 21 2 4" xfId="18003"/>
    <cellStyle name="千位分隔 16 2 4" xfId="18004"/>
    <cellStyle name="千位分隔 21 2 5" xfId="18005"/>
    <cellStyle name="千位分隔 16 2 5" xfId="18006"/>
    <cellStyle name="千位分隔 21 2 6" xfId="18007"/>
    <cellStyle name="千位分隔 16 2 6" xfId="18008"/>
    <cellStyle name="千位分隔 21 2 7" xfId="18009"/>
    <cellStyle name="千位分隔 16 2 7" xfId="18010"/>
    <cellStyle name="千位分隔 21 2 8" xfId="18011"/>
    <cellStyle name="千位分隔 16 2 8" xfId="18012"/>
    <cellStyle name="千位分隔 21 2 9" xfId="18013"/>
    <cellStyle name="千位分隔 16 2 9" xfId="18014"/>
    <cellStyle name="千位分隔 21 3" xfId="18015"/>
    <cellStyle name="千位分隔 16 3" xfId="18016"/>
    <cellStyle name="千位分隔 21 4" xfId="18017"/>
    <cellStyle name="千位分隔 16 4" xfId="18018"/>
    <cellStyle name="千位分隔 21 5" xfId="18019"/>
    <cellStyle name="千位分隔 16 5" xfId="18020"/>
    <cellStyle name="千位分隔 21 6" xfId="18021"/>
    <cellStyle name="千位分隔 16 6" xfId="18022"/>
    <cellStyle name="千位分隔 21 7" xfId="18023"/>
    <cellStyle name="千位分隔 16 7" xfId="18024"/>
    <cellStyle name="千位分隔 21 8" xfId="18025"/>
    <cellStyle name="千位分隔 16 8" xfId="18026"/>
    <cellStyle name="千位分隔 21 9" xfId="18027"/>
    <cellStyle name="千位分隔 16 9" xfId="18028"/>
    <cellStyle name="强调文字颜色 1 3 2 2 14" xfId="18029"/>
    <cellStyle name="千位分隔 22" xfId="18030"/>
    <cellStyle name="千位分隔 17" xfId="18031"/>
    <cellStyle name="千位分隔 22 10" xfId="18032"/>
    <cellStyle name="千位分隔 17 10" xfId="18033"/>
    <cellStyle name="千位分隔 22 10 10" xfId="18034"/>
    <cellStyle name="千位分隔 17 10 10" xfId="18035"/>
    <cellStyle name="千位分隔 22 10 11" xfId="18036"/>
    <cellStyle name="千位分隔 17 10 11" xfId="18037"/>
    <cellStyle name="千位分隔 22 10 2" xfId="18038"/>
    <cellStyle name="千位分隔 17 10 2" xfId="18039"/>
    <cellStyle name="千位分隔 22 10 3" xfId="18040"/>
    <cellStyle name="千位分隔 17 10 3" xfId="18041"/>
    <cellStyle name="千位分隔 22 10 4" xfId="18042"/>
    <cellStyle name="千位分隔 17 10 4" xfId="18043"/>
    <cellStyle name="千位分隔 22 10 5" xfId="18044"/>
    <cellStyle name="千位分隔 17 10 5" xfId="18045"/>
    <cellStyle name="强调文字颜色 5 3 3 10" xfId="18046"/>
    <cellStyle name="千位分隔 22 10 6" xfId="18047"/>
    <cellStyle name="千位分隔 17 10 6" xfId="18048"/>
    <cellStyle name="强调文字颜色 5 3 3 11" xfId="18049"/>
    <cellStyle name="千位分隔 22 10 7" xfId="18050"/>
    <cellStyle name="千位分隔 17 10 7" xfId="18051"/>
    <cellStyle name="强调文字颜色 5 3 3 12" xfId="18052"/>
    <cellStyle name="千位分隔 22 10 8" xfId="18053"/>
    <cellStyle name="千位分隔 17 10 8" xfId="18054"/>
    <cellStyle name="强调文字颜色 5 3 3 13" xfId="18055"/>
    <cellStyle name="千位分隔 22 10 9" xfId="18056"/>
    <cellStyle name="千位分隔 17 10 9" xfId="18057"/>
    <cellStyle name="千位分隔 22 11" xfId="18058"/>
    <cellStyle name="千位分隔 17 11" xfId="18059"/>
    <cellStyle name="千位分隔 22 12" xfId="18060"/>
    <cellStyle name="千位分隔 17 12" xfId="18061"/>
    <cellStyle name="千位分隔 22 13" xfId="18062"/>
    <cellStyle name="千位分隔 17 13" xfId="18063"/>
    <cellStyle name="千位分隔 22 20" xfId="18064"/>
    <cellStyle name="千位分隔 22 15" xfId="18065"/>
    <cellStyle name="千位分隔 17 20" xfId="18066"/>
    <cellStyle name="千位分隔 17 15" xfId="18067"/>
    <cellStyle name="千位分隔 22 16" xfId="18068"/>
    <cellStyle name="千位分隔 17 16" xfId="18069"/>
    <cellStyle name="千位分隔 22 17" xfId="18070"/>
    <cellStyle name="千位分隔 17 17" xfId="18071"/>
    <cellStyle name="千位分隔 22 18" xfId="18072"/>
    <cellStyle name="千位分隔 17 18" xfId="18073"/>
    <cellStyle name="千位分隔 22 2" xfId="18074"/>
    <cellStyle name="千位分隔 17 2" xfId="18075"/>
    <cellStyle name="千位分隔 22 2 11" xfId="18076"/>
    <cellStyle name="千位分隔 17 2 11" xfId="18077"/>
    <cellStyle name="千位分隔 22 2 12" xfId="18078"/>
    <cellStyle name="千位分隔 17 2 12" xfId="18079"/>
    <cellStyle name="千位分隔 22 2 13" xfId="18080"/>
    <cellStyle name="千位分隔 17 2 13" xfId="18081"/>
    <cellStyle name="千位分隔 22 2 14" xfId="18082"/>
    <cellStyle name="千位分隔 17 2 14" xfId="18083"/>
    <cellStyle name="千位分隔 22 2 15" xfId="18084"/>
    <cellStyle name="千位分隔 17 2 15" xfId="18085"/>
    <cellStyle name="千位分隔 22 2 2" xfId="18086"/>
    <cellStyle name="千位分隔 17 2 2" xfId="18087"/>
    <cellStyle name="千位分隔 22 2 3" xfId="18088"/>
    <cellStyle name="千位分隔 17 2 3" xfId="18089"/>
    <cellStyle name="千位分隔 22 2 4" xfId="18090"/>
    <cellStyle name="千位分隔 17 2 4" xfId="18091"/>
    <cellStyle name="千位分隔 22 2 5" xfId="18092"/>
    <cellStyle name="千位分隔 17 2 5" xfId="18093"/>
    <cellStyle name="千位分隔 22 2 6" xfId="18094"/>
    <cellStyle name="千位分隔 17 2 6" xfId="18095"/>
    <cellStyle name="千位分隔 22 2 7" xfId="18096"/>
    <cellStyle name="千位分隔 17 2 7" xfId="18097"/>
    <cellStyle name="千位分隔 22 2 8" xfId="18098"/>
    <cellStyle name="千位分隔 17 2 8" xfId="18099"/>
    <cellStyle name="千位分隔 22 2 9" xfId="18100"/>
    <cellStyle name="千位分隔 17 2 9" xfId="18101"/>
    <cellStyle name="千位分隔 22 3" xfId="18102"/>
    <cellStyle name="千位分隔 17 3" xfId="18103"/>
    <cellStyle name="千位分隔 22 4" xfId="18104"/>
    <cellStyle name="千位分隔 17 4" xfId="18105"/>
    <cellStyle name="千位分隔 22 5" xfId="18106"/>
    <cellStyle name="千位分隔 17 5" xfId="18107"/>
    <cellStyle name="千位分隔 22 6" xfId="18108"/>
    <cellStyle name="千位分隔 17 6" xfId="18109"/>
    <cellStyle name="千位分隔 22 7" xfId="18110"/>
    <cellStyle name="千位分隔 17 7" xfId="18111"/>
    <cellStyle name="千位分隔 22 8" xfId="18112"/>
    <cellStyle name="千位分隔 17 8" xfId="18113"/>
    <cellStyle name="千位分隔 22 9" xfId="18114"/>
    <cellStyle name="千位分隔 17 9" xfId="18115"/>
    <cellStyle name="强调文字颜色 1 3 2 2 15" xfId="18116"/>
    <cellStyle name="千位分隔 23" xfId="18117"/>
    <cellStyle name="千位分隔 18" xfId="18118"/>
    <cellStyle name="千位分隔 18 10" xfId="18119"/>
    <cellStyle name="千位分隔 18 10 10" xfId="18120"/>
    <cellStyle name="千位分隔 18 10 11" xfId="18121"/>
    <cellStyle name="千位分隔 18 10 2" xfId="18122"/>
    <cellStyle name="千位分隔 18 10 3" xfId="18123"/>
    <cellStyle name="千位分隔 18 10 4" xfId="18124"/>
    <cellStyle name="千位分隔 18 10 5" xfId="18125"/>
    <cellStyle name="千位分隔 18 10 6" xfId="18126"/>
    <cellStyle name="千位分隔 18 10 7" xfId="18127"/>
    <cellStyle name="千位分隔 18 2" xfId="18128"/>
    <cellStyle name="千位分隔 18 2 2" xfId="18129"/>
    <cellStyle name="千位分隔 18 2 3" xfId="18130"/>
    <cellStyle name="千位分隔 18 2 4" xfId="18131"/>
    <cellStyle name="千位分隔 18 2 5" xfId="18132"/>
    <cellStyle name="千位分隔 18 2 6" xfId="18133"/>
    <cellStyle name="千位分隔 18 2 7" xfId="18134"/>
    <cellStyle name="千位分隔 18 2 8" xfId="18135"/>
    <cellStyle name="千位分隔 18 2 9" xfId="18136"/>
    <cellStyle name="千位分隔 18 3" xfId="18137"/>
    <cellStyle name="千位分隔 18 4" xfId="18138"/>
    <cellStyle name="千位分隔 18 5" xfId="18139"/>
    <cellStyle name="千位分隔 18 6" xfId="18140"/>
    <cellStyle name="千位分隔 18 7" xfId="18141"/>
    <cellStyle name="千位分隔 24" xfId="18142"/>
    <cellStyle name="千位分隔 19" xfId="18143"/>
    <cellStyle name="千位分隔 19 10" xfId="18144"/>
    <cellStyle name="千位分隔 19 10 2" xfId="18145"/>
    <cellStyle name="千位分隔 19 10 3" xfId="18146"/>
    <cellStyle name="千位分隔 19 10 4" xfId="18147"/>
    <cellStyle name="千位分隔 19 10 5" xfId="18148"/>
    <cellStyle name="千位分隔 19 10 6" xfId="18149"/>
    <cellStyle name="注释 2 2 2" xfId="18150"/>
    <cellStyle name="千位分隔 19 10 7" xfId="18151"/>
    <cellStyle name="注释 2 2 3" xfId="18152"/>
    <cellStyle name="千位分隔 19 10 8" xfId="18153"/>
    <cellStyle name="注释 2 2 4" xfId="18154"/>
    <cellStyle name="千位分隔 19 10 9" xfId="18155"/>
    <cellStyle name="千位分隔 19 12" xfId="18156"/>
    <cellStyle name="千位分隔 19 13" xfId="18157"/>
    <cellStyle name="千位分隔 19 20" xfId="18158"/>
    <cellStyle name="千位分隔 19 15" xfId="18159"/>
    <cellStyle name="千位分隔 19 16" xfId="18160"/>
    <cellStyle name="千位分隔 19 2" xfId="18161"/>
    <cellStyle name="千位分隔 19 2 10" xfId="18162"/>
    <cellStyle name="千位分隔 19 2 11" xfId="18163"/>
    <cellStyle name="千位分隔 19 2 12" xfId="18164"/>
    <cellStyle name="千位分隔 19 2 13" xfId="18165"/>
    <cellStyle name="千位分隔 19 2 14" xfId="18166"/>
    <cellStyle name="千位分隔 19 2 2" xfId="18167"/>
    <cellStyle name="千位分隔 19 2 3" xfId="18168"/>
    <cellStyle name="千位分隔 19 2 4" xfId="18169"/>
    <cellStyle name="千位分隔 19 2 5" xfId="18170"/>
    <cellStyle name="千位分隔 19 2 6" xfId="18171"/>
    <cellStyle name="千位分隔 19 2 7" xfId="18172"/>
    <cellStyle name="千位分隔 19 2 8" xfId="18173"/>
    <cellStyle name="千位分隔 19 2 9" xfId="18174"/>
    <cellStyle name="千位分隔 19 3" xfId="18175"/>
    <cellStyle name="千位分隔 2" xfId="18176"/>
    <cellStyle name="千位分隔 2 11" xfId="18177"/>
    <cellStyle name="千位分隔 2 12" xfId="18178"/>
    <cellStyle name="千位分隔 2 13" xfId="18179"/>
    <cellStyle name="千位分隔 2 14" xfId="18180"/>
    <cellStyle name="千位分隔 2 20" xfId="18181"/>
    <cellStyle name="千位分隔 2 15" xfId="18182"/>
    <cellStyle name="千位分隔 2 16" xfId="18183"/>
    <cellStyle name="千位分隔 2 17" xfId="18184"/>
    <cellStyle name="千位分隔 2 18" xfId="18185"/>
    <cellStyle name="千位分隔 2 19" xfId="18186"/>
    <cellStyle name="输入 2 2 21 7" xfId="18187"/>
    <cellStyle name="千位分隔 2 2" xfId="18188"/>
    <cellStyle name="千位分隔 2 2 10" xfId="18189"/>
    <cellStyle name="千位分隔 2 2 11" xfId="18190"/>
    <cellStyle name="千位分隔 2 2 12" xfId="18191"/>
    <cellStyle name="千位分隔 2 2 13" xfId="18192"/>
    <cellStyle name="千位分隔 2 2 14" xfId="18193"/>
    <cellStyle name="千位分隔 2 2 20" xfId="18194"/>
    <cellStyle name="千位分隔 2 2 15" xfId="18195"/>
    <cellStyle name="千位分隔 2 2 21" xfId="18196"/>
    <cellStyle name="千位分隔 2 2 16" xfId="18197"/>
    <cellStyle name="千位分隔 2 2 16 2" xfId="18198"/>
    <cellStyle name="千位分隔 2 2 16 3" xfId="18199"/>
    <cellStyle name="千位分隔 2 2 16 4" xfId="18200"/>
    <cellStyle name="千位分隔 2 2 16 5" xfId="18201"/>
    <cellStyle name="千位分隔 2 2 16 7" xfId="18202"/>
    <cellStyle name="千位分隔 2 2 16 8" xfId="18203"/>
    <cellStyle name="千位分隔 2 2 22" xfId="18204"/>
    <cellStyle name="千位分隔 2 2 17" xfId="18205"/>
    <cellStyle name="千位分隔 2 2 23" xfId="18206"/>
    <cellStyle name="千位分隔 2 2 18" xfId="18207"/>
    <cellStyle name="千位分隔 2 2 24" xfId="18208"/>
    <cellStyle name="千位分隔 2 2 19" xfId="18209"/>
    <cellStyle name="千位分隔 2 2 2" xfId="18210"/>
    <cellStyle name="千位分隔 2 2 25" xfId="18211"/>
    <cellStyle name="千位分隔 2 2 26" xfId="18212"/>
    <cellStyle name="千位分隔 2 2 3" xfId="18213"/>
    <cellStyle name="千位分隔 2 2 4" xfId="18214"/>
    <cellStyle name="千位分隔 2 2 5" xfId="18215"/>
    <cellStyle name="千位分隔 2 2 6" xfId="18216"/>
    <cellStyle name="千位分隔 2 2 7" xfId="18217"/>
    <cellStyle name="千位分隔 2 2 8" xfId="18218"/>
    <cellStyle name="千位分隔 2 2 9" xfId="18219"/>
    <cellStyle name="输入 2 2 21 8" xfId="18220"/>
    <cellStyle name="千位分隔 2 3" xfId="18221"/>
    <cellStyle name="千位分隔 2 3 10" xfId="18222"/>
    <cellStyle name="千位分隔 2 3 11" xfId="18223"/>
    <cellStyle name="千位分隔 2 3 12" xfId="18224"/>
    <cellStyle name="千位分隔 2 3 13" xfId="18225"/>
    <cellStyle name="千位分隔 2 3 2" xfId="18226"/>
    <cellStyle name="千位分隔 2 3 2 10" xfId="18227"/>
    <cellStyle name="千位分隔 2 3 2 11" xfId="18228"/>
    <cellStyle name="千位分隔 2 3 2 2" xfId="18229"/>
    <cellStyle name="千位分隔 2 3 2 3" xfId="18230"/>
    <cellStyle name="千位分隔 2 3 2 4" xfId="18231"/>
    <cellStyle name="千位分隔 2 3 2 5" xfId="18232"/>
    <cellStyle name="输入 2 2 21 9" xfId="18233"/>
    <cellStyle name="千位分隔 2 4" xfId="18234"/>
    <cellStyle name="千位分隔 2 5" xfId="18235"/>
    <cellStyle name="千位分隔 2 7" xfId="18236"/>
    <cellStyle name="千位分隔 2 8" xfId="18237"/>
    <cellStyle name="千位分隔 2 9" xfId="18238"/>
    <cellStyle name="千位分隔 3" xfId="18239"/>
    <cellStyle name="千位分隔 3 10" xfId="18240"/>
    <cellStyle name="千位分隔 9 5" xfId="18241"/>
    <cellStyle name="千位分隔 3 10 2" xfId="18242"/>
    <cellStyle name="千位分隔 9 6" xfId="18243"/>
    <cellStyle name="千位分隔 3 10 3" xfId="18244"/>
    <cellStyle name="千位分隔 9 8" xfId="18245"/>
    <cellStyle name="千位分隔 3 10 5" xfId="18246"/>
    <cellStyle name="千位分隔 9 9" xfId="18247"/>
    <cellStyle name="千位分隔 3 10 6" xfId="18248"/>
    <cellStyle name="千位分隔 3 10 7" xfId="18249"/>
    <cellStyle name="千位分隔 3 10 8" xfId="18250"/>
    <cellStyle name="千位分隔 3 10 9" xfId="18251"/>
    <cellStyle name="千位分隔 3 11" xfId="18252"/>
    <cellStyle name="千位分隔 3 12" xfId="18253"/>
    <cellStyle name="千位分隔 3 13" xfId="18254"/>
    <cellStyle name="千位分隔 3 14" xfId="18255"/>
    <cellStyle name="千位分隔 3 16" xfId="18256"/>
    <cellStyle name="千位分隔 3 17" xfId="18257"/>
    <cellStyle name="千位分隔 3 18" xfId="18258"/>
    <cellStyle name="千位分隔 3 19" xfId="18259"/>
    <cellStyle name="输出 2 2 28" xfId="18260"/>
    <cellStyle name="千位分隔 3 2" xfId="18261"/>
    <cellStyle name="千位分隔 3 2 10" xfId="18262"/>
    <cellStyle name="千位分隔 3 2 11" xfId="18263"/>
    <cellStyle name="千位分隔 3 2 12" xfId="18264"/>
    <cellStyle name="千位分隔 3 2 13" xfId="18265"/>
    <cellStyle name="千位分隔 3 2 2" xfId="18266"/>
    <cellStyle name="千位分隔 3 2 4" xfId="18267"/>
    <cellStyle name="千位分隔 3 2 5" xfId="18268"/>
    <cellStyle name="千位分隔 3 2 6" xfId="18269"/>
    <cellStyle name="千位分隔 3 2 7" xfId="18270"/>
    <cellStyle name="千位分隔 3 2 8" xfId="18271"/>
    <cellStyle name="千位分隔 3 2 9" xfId="18272"/>
    <cellStyle name="输出 2 2 29" xfId="18273"/>
    <cellStyle name="千位分隔 3 3" xfId="18274"/>
    <cellStyle name="千位分隔 3 4" xfId="18275"/>
    <cellStyle name="千位分隔 3 5" xfId="18276"/>
    <cellStyle name="千位分隔 3 7" xfId="18277"/>
    <cellStyle name="千位分隔 3 8" xfId="18278"/>
    <cellStyle name="千位分隔 3 9" xfId="18279"/>
    <cellStyle name="千位分隔 4" xfId="18280"/>
    <cellStyle name="千位分隔 4 10" xfId="18281"/>
    <cellStyle name="千位分隔 4 10 11" xfId="18282"/>
    <cellStyle name="千位分隔 4 10 6" xfId="18283"/>
    <cellStyle name="千位分隔 4 10 7" xfId="18284"/>
    <cellStyle name="千位分隔 4 10 8" xfId="18285"/>
    <cellStyle name="千位分隔 4 10 9" xfId="18286"/>
    <cellStyle name="输出 4 16 10" xfId="18287"/>
    <cellStyle name="千位分隔 4 12" xfId="18288"/>
    <cellStyle name="千位分隔 4 14" xfId="18289"/>
    <cellStyle name="千位分隔 4 20" xfId="18290"/>
    <cellStyle name="千位分隔 4 15" xfId="18291"/>
    <cellStyle name="千位分隔 4 17" xfId="18292"/>
    <cellStyle name="千位分隔 4 18" xfId="18293"/>
    <cellStyle name="千位分隔 4 19" xfId="18294"/>
    <cellStyle name="千位分隔 4 2" xfId="18295"/>
    <cellStyle name="千位分隔 4 2 10" xfId="18296"/>
    <cellStyle name="千位分隔 4 2 11" xfId="18297"/>
    <cellStyle name="千位分隔 4 2 13" xfId="18298"/>
    <cellStyle name="千位分隔 4 2 14" xfId="18299"/>
    <cellStyle name="千位分隔 4 2 15" xfId="18300"/>
    <cellStyle name="千位分隔 4 3" xfId="18301"/>
    <cellStyle name="千位分隔 4 4" xfId="18302"/>
    <cellStyle name="千位分隔 4 5" xfId="18303"/>
    <cellStyle name="千位分隔 4 7" xfId="18304"/>
    <cellStyle name="千位分隔 4 8" xfId="18305"/>
    <cellStyle name="千位分隔 4 9" xfId="18306"/>
    <cellStyle name="千位分隔 5" xfId="18307"/>
    <cellStyle name="千位分隔 5 10" xfId="18308"/>
    <cellStyle name="千位分隔 5 10 2" xfId="18309"/>
    <cellStyle name="千位分隔 5 10 3" xfId="18310"/>
    <cellStyle name="千位分隔 5 10 4" xfId="18311"/>
    <cellStyle name="千位分隔 5 10 5" xfId="18312"/>
    <cellStyle name="千位分隔 5 10 6" xfId="18313"/>
    <cellStyle name="千位分隔 5 10 7" xfId="18314"/>
    <cellStyle name="千位分隔 5 10 8" xfId="18315"/>
    <cellStyle name="千位分隔 5 10 9" xfId="18316"/>
    <cellStyle name="千位分隔 5 12" xfId="18317"/>
    <cellStyle name="千位分隔 5 14" xfId="18318"/>
    <cellStyle name="千位分隔 5 20" xfId="18319"/>
    <cellStyle name="千位分隔 5 15" xfId="18320"/>
    <cellStyle name="千位分隔 5 17" xfId="18321"/>
    <cellStyle name="千位分隔 5 18" xfId="18322"/>
    <cellStyle name="千位分隔 5 19" xfId="18323"/>
    <cellStyle name="千位分隔 5 2" xfId="18324"/>
    <cellStyle name="千位分隔 5 2 10" xfId="18325"/>
    <cellStyle name="千位分隔 5 2 11" xfId="18326"/>
    <cellStyle name="千位分隔 5 2 14" xfId="18327"/>
    <cellStyle name="千位分隔 5 2 15" xfId="18328"/>
    <cellStyle name="千位分隔 5 2 2" xfId="18329"/>
    <cellStyle name="千位分隔 5 2 3" xfId="18330"/>
    <cellStyle name="千位分隔 5 2 4" xfId="18331"/>
    <cellStyle name="千位分隔 5 2 5" xfId="18332"/>
    <cellStyle name="千位分隔 5 2 6" xfId="18333"/>
    <cellStyle name="千位分隔 5 2 7" xfId="18334"/>
    <cellStyle name="千位分隔 5 2 8" xfId="18335"/>
    <cellStyle name="千位分隔 5 2 9" xfId="18336"/>
    <cellStyle name="千位分隔 5 3" xfId="18337"/>
    <cellStyle name="千位分隔 5 4" xfId="18338"/>
    <cellStyle name="千位分隔 5 5" xfId="18339"/>
    <cellStyle name="千位分隔 5 7" xfId="18340"/>
    <cellStyle name="千位分隔 5 8" xfId="18341"/>
    <cellStyle name="千位分隔 5 9" xfId="18342"/>
    <cellStyle name="千位分隔 6" xfId="18343"/>
    <cellStyle name="千位分隔 6 10" xfId="18344"/>
    <cellStyle name="千位分隔 6 10 10" xfId="18345"/>
    <cellStyle name="千位分隔 6 10 11" xfId="18346"/>
    <cellStyle name="千位分隔 6 10 2" xfId="18347"/>
    <cellStyle name="千位分隔 6 10 3" xfId="18348"/>
    <cellStyle name="千位分隔 6 10 4" xfId="18349"/>
    <cellStyle name="千位分隔 6 10 5" xfId="18350"/>
    <cellStyle name="千位分隔 6 10 6" xfId="18351"/>
    <cellStyle name="千位分隔 6 10 7" xfId="18352"/>
    <cellStyle name="千位分隔 6 10 8" xfId="18353"/>
    <cellStyle name="千位分隔 6 10 9" xfId="18354"/>
    <cellStyle name="千位分隔 6 11" xfId="18355"/>
    <cellStyle name="千位分隔 6 12" xfId="18356"/>
    <cellStyle name="强调文字颜色 2 2 2 21 2" xfId="18357"/>
    <cellStyle name="千位分隔 6 13" xfId="18358"/>
    <cellStyle name="强调文字颜色 4 2 2" xfId="18359"/>
    <cellStyle name="强调文字颜色 2 2 2 21 3" xfId="18360"/>
    <cellStyle name="千位分隔 6 14" xfId="18361"/>
    <cellStyle name="强调文字颜色 4 2 3" xfId="18362"/>
    <cellStyle name="强调文字颜色 2 2 2 21 4" xfId="18363"/>
    <cellStyle name="千位分隔 6 20" xfId="18364"/>
    <cellStyle name="千位分隔 6 15" xfId="18365"/>
    <cellStyle name="强调文字颜色 4 2 4" xfId="18366"/>
    <cellStyle name="强调文字颜色 2 2 2 21 5" xfId="18367"/>
    <cellStyle name="千位分隔 6 16" xfId="18368"/>
    <cellStyle name="强调文字颜色 4 2 5" xfId="18369"/>
    <cellStyle name="强调文字颜色 2 2 2 21 6" xfId="18370"/>
    <cellStyle name="千位分隔 6 17" xfId="18371"/>
    <cellStyle name="强调文字颜色 4 2 6" xfId="18372"/>
    <cellStyle name="强调文字颜色 2 2 2 21 7" xfId="18373"/>
    <cellStyle name="千位分隔 6 18" xfId="18374"/>
    <cellStyle name="强调文字颜色 4 2 7" xfId="18375"/>
    <cellStyle name="强调文字颜色 2 2 2 21 8" xfId="18376"/>
    <cellStyle name="千位分隔 6 19" xfId="18377"/>
    <cellStyle name="千位分隔 6 2 10" xfId="18378"/>
    <cellStyle name="千位分隔 6 2 11" xfId="18379"/>
    <cellStyle name="千位分隔 6 2 12" xfId="18380"/>
    <cellStyle name="千位分隔 6 2 13" xfId="18381"/>
    <cellStyle name="千位分隔 6 2 15" xfId="18382"/>
    <cellStyle name="千位分隔 6 2 2" xfId="18383"/>
    <cellStyle name="千位分隔 6 2 3" xfId="18384"/>
    <cellStyle name="千位分隔 6 2 4" xfId="18385"/>
    <cellStyle name="千位分隔 6 2 5" xfId="18386"/>
    <cellStyle name="千位分隔 6 2 6" xfId="18387"/>
    <cellStyle name="千位分隔 6 2 7" xfId="18388"/>
    <cellStyle name="千位分隔 6 2 8" xfId="18389"/>
    <cellStyle name="千位分隔 6 2 9" xfId="18390"/>
    <cellStyle name="千位分隔 7" xfId="18391"/>
    <cellStyle name="千位分隔 7 10 2" xfId="18392"/>
    <cellStyle name="千位分隔 7 10 3" xfId="18393"/>
    <cellStyle name="千位分隔 7 10 4" xfId="18394"/>
    <cellStyle name="千位分隔 7 10 5" xfId="18395"/>
    <cellStyle name="千位分隔 7 10 6" xfId="18396"/>
    <cellStyle name="千位分隔 7 10 7" xfId="18397"/>
    <cellStyle name="千位分隔 7 10 8" xfId="18398"/>
    <cellStyle name="千位分隔 7 10 9" xfId="18399"/>
    <cellStyle name="千位分隔 7 2" xfId="18400"/>
    <cellStyle name="适中 12 6" xfId="18401"/>
    <cellStyle name="千位分隔 7 2 10" xfId="18402"/>
    <cellStyle name="适中 12 8" xfId="18403"/>
    <cellStyle name="千位分隔 7 2 12" xfId="18404"/>
    <cellStyle name="适中 12 9" xfId="18405"/>
    <cellStyle name="千位分隔 7 2 13" xfId="18406"/>
    <cellStyle name="千位分隔 7 2 5" xfId="18407"/>
    <cellStyle name="千位分隔 7 2 6" xfId="18408"/>
    <cellStyle name="千位分隔 7 2 7" xfId="18409"/>
    <cellStyle name="千位分隔 7 2 8" xfId="18410"/>
    <cellStyle name="千位分隔 7 2 9" xfId="18411"/>
    <cellStyle name="千位分隔 7 3" xfId="18412"/>
    <cellStyle name="千位分隔 7 4" xfId="18413"/>
    <cellStyle name="千位分隔 7 5" xfId="18414"/>
    <cellStyle name="千位分隔 7 8" xfId="18415"/>
    <cellStyle name="千位分隔 7 9" xfId="18416"/>
    <cellStyle name="千位分隔 8" xfId="18417"/>
    <cellStyle name="千位分隔 8 10 10" xfId="18418"/>
    <cellStyle name="千位分隔 8 10 11" xfId="18419"/>
    <cellStyle name="千位分隔 8 10 2" xfId="18420"/>
    <cellStyle name="千位分隔 8 10 3" xfId="18421"/>
    <cellStyle name="千位分隔 8 10 4" xfId="18422"/>
    <cellStyle name="千位分隔 8 10 5" xfId="18423"/>
    <cellStyle name="千位分隔 8 10 6" xfId="18424"/>
    <cellStyle name="千位分隔 8 10 7" xfId="18425"/>
    <cellStyle name="千位分隔 8 2 10" xfId="18426"/>
    <cellStyle name="千位分隔 8 2 11" xfId="18427"/>
    <cellStyle name="千位分隔 8 2 12" xfId="18428"/>
    <cellStyle name="千位分隔 8 2 13" xfId="18429"/>
    <cellStyle name="千位分隔 8 2 5" xfId="18430"/>
    <cellStyle name="千位分隔 8 2 6" xfId="18431"/>
    <cellStyle name="千位分隔 8 2 7" xfId="18432"/>
    <cellStyle name="千位分隔 8 2 8" xfId="18433"/>
    <cellStyle name="千位分隔 8 2 9" xfId="18434"/>
    <cellStyle name="千位分隔 8 6" xfId="18435"/>
    <cellStyle name="千位分隔 8 8" xfId="18436"/>
    <cellStyle name="千位分隔 8 9" xfId="18437"/>
    <cellStyle name="千位分隔 9 10 10" xfId="18438"/>
    <cellStyle name="千位分隔 9 10 11" xfId="18439"/>
    <cellStyle name="千位分隔 9 10 2" xfId="18440"/>
    <cellStyle name="千位分隔 9 10 3" xfId="18441"/>
    <cellStyle name="千位分隔 9 10 4" xfId="18442"/>
    <cellStyle name="千位分隔 9 10 5" xfId="18443"/>
    <cellStyle name="千位分隔 9 10 6" xfId="18444"/>
    <cellStyle name="千位分隔 9 10 7" xfId="18445"/>
    <cellStyle name="千位分隔 9 10 8" xfId="18446"/>
    <cellStyle name="千位分隔 9 10 9" xfId="18447"/>
    <cellStyle name="千位分隔 9 2" xfId="18448"/>
    <cellStyle name="强调文字颜色 5 4 16 9" xfId="18449"/>
    <cellStyle name="强调文字颜色 3 2 15 11" xfId="18450"/>
    <cellStyle name="千位分隔 9 2 10" xfId="18451"/>
    <cellStyle name="千位分隔 9 2 11" xfId="18452"/>
    <cellStyle name="千位分隔 9 2 12" xfId="18453"/>
    <cellStyle name="千位分隔 9 2 13" xfId="18454"/>
    <cellStyle name="千位分隔 9 3" xfId="18455"/>
    <cellStyle name="千位分隔 9 4" xfId="18456"/>
    <cellStyle name="强调文字颜色 1 10" xfId="18457"/>
    <cellStyle name="强调文字颜色 1 11" xfId="18458"/>
    <cellStyle name="强调文字颜色 1 12" xfId="18459"/>
    <cellStyle name="强调文字颜色 2 3 2 2 14" xfId="18460"/>
    <cellStyle name="强调文字颜色 1 12 11" xfId="18461"/>
    <cellStyle name="强调文字颜色 1 12 2" xfId="18462"/>
    <cellStyle name="强调文字颜色 1 12 3" xfId="18463"/>
    <cellStyle name="强调文字颜色 1 12 4" xfId="18464"/>
    <cellStyle name="强调文字颜色 1 12 5" xfId="18465"/>
    <cellStyle name="强调文字颜色 1 12 7" xfId="18466"/>
    <cellStyle name="强调文字颜色 1 12 8" xfId="18467"/>
    <cellStyle name="强调文字颜色 1 12 9" xfId="18468"/>
    <cellStyle name="强调文字颜色 1 13" xfId="18469"/>
    <cellStyle name="强调文字颜色 1 14" xfId="18470"/>
    <cellStyle name="强调文字颜色 1 15" xfId="18471"/>
    <cellStyle name="强调文字颜色 1 2 10" xfId="18472"/>
    <cellStyle name="强调文字颜色 1 2 11" xfId="18473"/>
    <cellStyle name="强调文字颜色 1 2 12" xfId="18474"/>
    <cellStyle name="强调文字颜色 1 2 15 10" xfId="18475"/>
    <cellStyle name="强调文字颜色 1 2 15 11" xfId="18476"/>
    <cellStyle name="强调文字颜色 1 2 15 2" xfId="18477"/>
    <cellStyle name="强调文字颜色 1 2 15 3" xfId="18478"/>
    <cellStyle name="强调文字颜色 1 2 15 4" xfId="18479"/>
    <cellStyle name="强调文字颜色 1 2 15 5" xfId="18480"/>
    <cellStyle name="强调文字颜色 1 2 15 6" xfId="18481"/>
    <cellStyle name="强调文字颜色 1 2 15 7" xfId="18482"/>
    <cellStyle name="强调文字颜色 1 2 15 8" xfId="18483"/>
    <cellStyle name="强调文字颜色 1 2 2 10" xfId="18484"/>
    <cellStyle name="强调文字颜色 1 2 2 12" xfId="18485"/>
    <cellStyle name="强调文字颜色 1 2 2 14" xfId="18486"/>
    <cellStyle name="强调文字颜色 1 2 2 20" xfId="18487"/>
    <cellStyle name="强调文字颜色 1 2 2 15" xfId="18488"/>
    <cellStyle name="强调文字颜色 1 2 2 21" xfId="18489"/>
    <cellStyle name="强调文字颜色 1 2 2 16" xfId="18490"/>
    <cellStyle name="强调文字颜色 1 2 2 22" xfId="18491"/>
    <cellStyle name="强调文字颜色 1 2 2 17" xfId="18492"/>
    <cellStyle name="强调文字颜色 1 2 2 23" xfId="18493"/>
    <cellStyle name="强调文字颜色 1 2 2 18" xfId="18494"/>
    <cellStyle name="强调文字颜色 1 2 2 24" xfId="18495"/>
    <cellStyle name="强调文字颜色 1 2 2 19" xfId="18496"/>
    <cellStyle name="强调文字颜色 1 2 2 2" xfId="18497"/>
    <cellStyle name="强调文字颜色 1 2 2 2 10" xfId="18498"/>
    <cellStyle name="强调文字颜色 1 2 2 2 11" xfId="18499"/>
    <cellStyle name="强调文字颜色 1 2 2 2 12" xfId="18500"/>
    <cellStyle name="强调文字颜色 1 2 2 2 14" xfId="18501"/>
    <cellStyle name="强调文字颜色 1 2 2 2 15" xfId="18502"/>
    <cellStyle name="强调文字颜色 1 2 2 2 2" xfId="18503"/>
    <cellStyle name="强调文字颜色 1 2 2 2 3" xfId="18504"/>
    <cellStyle name="强调文字颜色 1 2 2 2 4" xfId="18505"/>
    <cellStyle name="强调文字颜色 1 2 2 2 5" xfId="18506"/>
    <cellStyle name="注释 3 3 2" xfId="18507"/>
    <cellStyle name="强调文字颜色 1 2 2 2 6" xfId="18508"/>
    <cellStyle name="注释 3 3 3" xfId="18509"/>
    <cellStyle name="强调文字颜色 1 2 2 2 7" xfId="18510"/>
    <cellStyle name="注释 3 3 4" xfId="18511"/>
    <cellStyle name="强调文字颜色 1 2 2 2 8" xfId="18512"/>
    <cellStyle name="强调文字颜色 1 2 2 21 10" xfId="18513"/>
    <cellStyle name="强调文字颜色 1 2 2 21 11" xfId="18514"/>
    <cellStyle name="强调文字颜色 1 2 2 21 2" xfId="18515"/>
    <cellStyle name="强调文字颜色 1 2 2 21 3" xfId="18516"/>
    <cellStyle name="强调文字颜色 1 2 2 21 4" xfId="18517"/>
    <cellStyle name="强调文字颜色 1 2 2 21 5" xfId="18518"/>
    <cellStyle name="强调文字颜色 1 2 2 21 7" xfId="18519"/>
    <cellStyle name="强调文字颜色 1 2 2 21 8" xfId="18520"/>
    <cellStyle name="强调文字颜色 1 2 2 21 9" xfId="18521"/>
    <cellStyle name="强调文字颜色 1 2 2 3" xfId="18522"/>
    <cellStyle name="强调文字颜色 1 2 2 5" xfId="18523"/>
    <cellStyle name="强调文字颜色 1 2 2 6" xfId="18524"/>
    <cellStyle name="强调文字颜色 1 2 2 7" xfId="18525"/>
    <cellStyle name="强调文字颜色 1 2 2 8" xfId="18526"/>
    <cellStyle name="强调文字颜色 1 2 2 9" xfId="18527"/>
    <cellStyle name="强调文字颜色 1 2 3" xfId="18528"/>
    <cellStyle name="强调文字颜色 1 2 3 10" xfId="18529"/>
    <cellStyle name="强调文字颜色 1 2 3 11" xfId="18530"/>
    <cellStyle name="强调文字颜色 1 2 3 2" xfId="18531"/>
    <cellStyle name="强调文字颜色 3 2 3 27" xfId="18532"/>
    <cellStyle name="强调文字颜色 1 2 3 20 10" xfId="18533"/>
    <cellStyle name="强调文字颜色 3 2 3 28" xfId="18534"/>
    <cellStyle name="强调文字颜色 1 2 3 20 11" xfId="18535"/>
    <cellStyle name="强调文字颜色 1 2 3 20 2" xfId="18536"/>
    <cellStyle name="强调文字颜色 1 2 3 20 3" xfId="18537"/>
    <cellStyle name="强调文字颜色 1 2 3 20 4" xfId="18538"/>
    <cellStyle name="强调文字颜色 1 2 3 20 5" xfId="18539"/>
    <cellStyle name="强调文字颜色 1 2 3 20 7" xfId="18540"/>
    <cellStyle name="强调文字颜色 1 2 3 20 8" xfId="18541"/>
    <cellStyle name="强调文字颜色 1 2 3 20 9" xfId="18542"/>
    <cellStyle name="强调文字颜色 3 3 3 9" xfId="18543"/>
    <cellStyle name="强调文字颜色 1 2 3 26" xfId="18544"/>
    <cellStyle name="强调文字颜色 1 2 3 27" xfId="18545"/>
    <cellStyle name="强调文字颜色 1 2 3 28" xfId="18546"/>
    <cellStyle name="强调文字颜色 1 2 3 29" xfId="18547"/>
    <cellStyle name="强调文字颜色 1 2 3 3" xfId="18548"/>
    <cellStyle name="强调文字颜色 1 2 3 5" xfId="18549"/>
    <cellStyle name="强调文字颜色 1 2 3 6" xfId="18550"/>
    <cellStyle name="强调文字颜色 1 2 3 7" xfId="18551"/>
    <cellStyle name="强调文字颜色 1 2 3 8" xfId="18552"/>
    <cellStyle name="强调文字颜色 1 2 3 9" xfId="18553"/>
    <cellStyle name="强调文字颜色 1 2 4" xfId="18554"/>
    <cellStyle name="强调文字颜色 1 2 5" xfId="18555"/>
    <cellStyle name="强调文字颜色 1 2 6" xfId="18556"/>
    <cellStyle name="强调文字颜色 1 2 7" xfId="18557"/>
    <cellStyle name="强调文字颜色 1 2 8" xfId="18558"/>
    <cellStyle name="强调文字颜色 1 2 9" xfId="18559"/>
    <cellStyle name="强调文字颜色 1 3 11" xfId="18560"/>
    <cellStyle name="强调文字颜色 1 3 12" xfId="18561"/>
    <cellStyle name="强调文字颜色 1 3 13" xfId="18562"/>
    <cellStyle name="强调文字颜色 1 3 14" xfId="18563"/>
    <cellStyle name="强调文字颜色 1 3 20" xfId="18564"/>
    <cellStyle name="强调文字颜色 1 3 15" xfId="18565"/>
    <cellStyle name="强调文字颜色 1 3 15 2" xfId="18566"/>
    <cellStyle name="强调文字颜色 1 3 15 3" xfId="18567"/>
    <cellStyle name="强调文字颜色 1 3 15 4" xfId="18568"/>
    <cellStyle name="强调文字颜色 5 2" xfId="18569"/>
    <cellStyle name="强调文字颜色 1 3 15 5" xfId="18570"/>
    <cellStyle name="强调文字颜色 5 3" xfId="18571"/>
    <cellStyle name="强调文字颜色 1 3 15 6" xfId="18572"/>
    <cellStyle name="强调文字颜色 5 4" xfId="18573"/>
    <cellStyle name="强调文字颜色 1 3 15 7" xfId="18574"/>
    <cellStyle name="强调文字颜色 5 5" xfId="18575"/>
    <cellStyle name="强调文字颜色 1 3 15 8" xfId="18576"/>
    <cellStyle name="强调文字颜色 1 3 21" xfId="18577"/>
    <cellStyle name="强调文字颜色 1 3 16" xfId="18578"/>
    <cellStyle name="强调文字颜色 1 3 23" xfId="18579"/>
    <cellStyle name="强调文字颜色 1 3 18" xfId="18580"/>
    <cellStyle name="强调文字颜色 1 3 24" xfId="18581"/>
    <cellStyle name="强调文字颜色 1 3 19" xfId="18582"/>
    <cellStyle name="强调文字颜色 1 3 2 10" xfId="18583"/>
    <cellStyle name="强调文字颜色 1 3 2 11" xfId="18584"/>
    <cellStyle name="强调文字颜色 1 3 2 12" xfId="18585"/>
    <cellStyle name="强调文字颜色 1 3 2 14" xfId="18586"/>
    <cellStyle name="强调文字颜色 1 3 2 20" xfId="18587"/>
    <cellStyle name="强调文字颜色 1 3 2 15" xfId="18588"/>
    <cellStyle name="强调文字颜色 1 3 2 16" xfId="18589"/>
    <cellStyle name="强调文字颜色 1 3 2 17" xfId="18590"/>
    <cellStyle name="强调文字颜色 1 3 2 18" xfId="18591"/>
    <cellStyle name="强调文字颜色 1 3 2 19" xfId="18592"/>
    <cellStyle name="强调文字颜色 1 3 2 2" xfId="18593"/>
    <cellStyle name="强调文字颜色 1 3 2 2 9" xfId="18594"/>
    <cellStyle name="强调文字颜色 1 3 2 3" xfId="18595"/>
    <cellStyle name="强调文字颜色 1 3 2 4" xfId="18596"/>
    <cellStyle name="强调文字颜色 1 3 2 5" xfId="18597"/>
    <cellStyle name="强调文字颜色 1 3 2 6" xfId="18598"/>
    <cellStyle name="强调文字颜色 1 3 2 7" xfId="18599"/>
    <cellStyle name="强调文字颜色 1 3 2 8" xfId="18600"/>
    <cellStyle name="强调文字颜色 1 3 2 9" xfId="18601"/>
    <cellStyle name="强调文字颜色 1 3 25" xfId="18602"/>
    <cellStyle name="强调文字颜色 2 2 2_庄墓预算（定稿）2改" xfId="18603"/>
    <cellStyle name="强调文字颜色 1 3 3 10" xfId="18604"/>
    <cellStyle name="强调文字颜色 1 3 3 11" xfId="18605"/>
    <cellStyle name="强调文字颜色 1 3 3 12" xfId="18606"/>
    <cellStyle name="强调文字颜色 1 3 3 13" xfId="18607"/>
    <cellStyle name="强调文字颜色 1 3 3 3" xfId="18608"/>
    <cellStyle name="强调文字颜色 1 3 3 4" xfId="18609"/>
    <cellStyle name="强调文字颜色 1 3 3 5" xfId="18610"/>
    <cellStyle name="强调文字颜色 1 3 3 6" xfId="18611"/>
    <cellStyle name="强调文字颜色 1 3 3 7" xfId="18612"/>
    <cellStyle name="强调文字颜色 1 3 3 8" xfId="18613"/>
    <cellStyle name="强调文字颜色 1 3 3 9" xfId="18614"/>
    <cellStyle name="强调文字颜色 1 3 4 3" xfId="18615"/>
    <cellStyle name="强调文字颜色 1 4" xfId="18616"/>
    <cellStyle name="强调文字颜色 1 4 11" xfId="18617"/>
    <cellStyle name="强调文字颜色 1 4 12" xfId="18618"/>
    <cellStyle name="强调文字颜色 1 4 13" xfId="18619"/>
    <cellStyle name="强调文字颜色 1 4 14" xfId="18620"/>
    <cellStyle name="强调文字颜色 1 4 20" xfId="18621"/>
    <cellStyle name="强调文字颜色 1 4 15" xfId="18622"/>
    <cellStyle name="强调文字颜色 1 4 21" xfId="18623"/>
    <cellStyle name="强调文字颜色 1 4 16" xfId="18624"/>
    <cellStyle name="输入 12 4" xfId="18625"/>
    <cellStyle name="强调文字颜色 1 4 16 2" xfId="18626"/>
    <cellStyle name="输入 12 5" xfId="18627"/>
    <cellStyle name="强调文字颜色 1 4 16 3" xfId="18628"/>
    <cellStyle name="输入 12 6" xfId="18629"/>
    <cellStyle name="强调文字颜色 1 4 16 4" xfId="18630"/>
    <cellStyle name="输入 12 8" xfId="18631"/>
    <cellStyle name="强调文字颜色 1 4 16 6" xfId="18632"/>
    <cellStyle name="输入 12 9" xfId="18633"/>
    <cellStyle name="强调文字颜色 1 4 16 7" xfId="18634"/>
    <cellStyle name="输入 4 10" xfId="18635"/>
    <cellStyle name="强调文字颜色 1 4 16 8" xfId="18636"/>
    <cellStyle name="输入 4 11" xfId="18637"/>
    <cellStyle name="强调文字颜色 1 4 16 9" xfId="18638"/>
    <cellStyle name="强调文字颜色 1 4 23" xfId="18639"/>
    <cellStyle name="强调文字颜色 1 4 18" xfId="18640"/>
    <cellStyle name="强调文字颜色 1 4 24" xfId="18641"/>
    <cellStyle name="强调文字颜色 1 4 19" xfId="18642"/>
    <cellStyle name="强调文字颜色 1 4 25" xfId="18643"/>
    <cellStyle name="强调文字颜色 1 4 26" xfId="18644"/>
    <cellStyle name="强调文字颜色 1 4 8" xfId="18645"/>
    <cellStyle name="强调文字颜色 1 4 9" xfId="18646"/>
    <cellStyle name="强调文字颜色 1 5" xfId="18647"/>
    <cellStyle name="强调文字颜色 1 5 2" xfId="18648"/>
    <cellStyle name="强调文字颜色 1 5 2 9" xfId="18649"/>
    <cellStyle name="强调文字颜色 1 5 3" xfId="18650"/>
    <cellStyle name="强调文字颜色 1 6" xfId="18651"/>
    <cellStyle name="强调文字颜色 1 7" xfId="18652"/>
    <cellStyle name="强调文字颜色 1 8" xfId="18653"/>
    <cellStyle name="强调文字颜色 1 9" xfId="18654"/>
    <cellStyle name="强调文字颜色 2 12 10" xfId="18655"/>
    <cellStyle name="强调文字颜色 2 12 11" xfId="18656"/>
    <cellStyle name="强调文字颜色 2 12 2" xfId="18657"/>
    <cellStyle name="强调文字颜色 2 12 3" xfId="18658"/>
    <cellStyle name="强调文字颜色 2 12 4" xfId="18659"/>
    <cellStyle name="强调文字颜色 2 12 5" xfId="18660"/>
    <cellStyle name="强调文字颜色 2 12 6" xfId="18661"/>
    <cellStyle name="强调文字颜色 2 12 7" xfId="18662"/>
    <cellStyle name="强调文字颜色 2 12 8" xfId="18663"/>
    <cellStyle name="强调文字颜色 2 12 9" xfId="18664"/>
    <cellStyle name="强调文字颜色 2 2 10" xfId="18665"/>
    <cellStyle name="强调文字颜色 2 2 11" xfId="18666"/>
    <cellStyle name="强调文字颜色 2 2 12" xfId="18667"/>
    <cellStyle name="强调文字颜色 2 2 20" xfId="18668"/>
    <cellStyle name="强调文字颜色 2 2 15" xfId="18669"/>
    <cellStyle name="强调文字颜色 2 2 15 11" xfId="18670"/>
    <cellStyle name="强调文字颜色 2 2 15 2" xfId="18671"/>
    <cellStyle name="强调文字颜色 2 2 15 3" xfId="18672"/>
    <cellStyle name="强调文字颜色 2 2 15 4" xfId="18673"/>
    <cellStyle name="强调文字颜色 2 2 15 5" xfId="18674"/>
    <cellStyle name="强调文字颜色 2 2 15 6" xfId="18675"/>
    <cellStyle name="强调文字颜色 2 2 15 7" xfId="18676"/>
    <cellStyle name="强调文字颜色 2 2 15 8" xfId="18677"/>
    <cellStyle name="强调文字颜色 2 2 15 9" xfId="18678"/>
    <cellStyle name="强调文字颜色 2 2 21" xfId="18679"/>
    <cellStyle name="强调文字颜色 2 2 16" xfId="18680"/>
    <cellStyle name="强调文字颜色 2 2 22" xfId="18681"/>
    <cellStyle name="强调文字颜色 2 2 17" xfId="18682"/>
    <cellStyle name="强调文字颜色 2 2 23" xfId="18683"/>
    <cellStyle name="强调文字颜色 2 2 18" xfId="18684"/>
    <cellStyle name="强调文字颜色 2 2 24" xfId="18685"/>
    <cellStyle name="强调文字颜色 2 2 19" xfId="18686"/>
    <cellStyle name="强调文字颜色 2 2 2" xfId="18687"/>
    <cellStyle name="强调文字颜色 2 2 2 21 10" xfId="18688"/>
    <cellStyle name="强调文字颜色 2 2 2 21 11" xfId="18689"/>
    <cellStyle name="强调文字颜色 4 2 8" xfId="18690"/>
    <cellStyle name="强调文字颜色 2 2 2 21 9" xfId="18691"/>
    <cellStyle name="强调文字颜色 2 2 25" xfId="18692"/>
    <cellStyle name="强调文字颜色 2 2 3" xfId="18693"/>
    <cellStyle name="强调文字颜色 2 2 3 20" xfId="18694"/>
    <cellStyle name="强调文字颜色 2 2 3 15" xfId="18695"/>
    <cellStyle name="强调文字颜色 2 2 3 21" xfId="18696"/>
    <cellStyle name="强调文字颜色 2 2 3 16" xfId="18697"/>
    <cellStyle name="强调文字颜色 2 2 3 22" xfId="18698"/>
    <cellStyle name="强调文字颜色 2 2 3 17" xfId="18699"/>
    <cellStyle name="强调文字颜色 2 2 3 23" xfId="18700"/>
    <cellStyle name="强调文字颜色 2 2 3 18" xfId="18701"/>
    <cellStyle name="强调文字颜色 2 2 3 20 10" xfId="18702"/>
    <cellStyle name="强调文字颜色 2 2 3 20 11" xfId="18703"/>
    <cellStyle name="强调文字颜色 2 2 3 20 7" xfId="18704"/>
    <cellStyle name="强调文字颜色 2 2 3 20 8" xfId="18705"/>
    <cellStyle name="强调文字颜色 2 2 3 20 9" xfId="18706"/>
    <cellStyle name="强调文字颜色 2 2 4" xfId="18707"/>
    <cellStyle name="强调文字颜色 2 2 5" xfId="18708"/>
    <cellStyle name="强调文字颜色 2 2 6" xfId="18709"/>
    <cellStyle name="强调文字颜色 2 2 7" xfId="18710"/>
    <cellStyle name="强调文字颜色 2 2 8" xfId="18711"/>
    <cellStyle name="强调文字颜色 2 2 9" xfId="18712"/>
    <cellStyle name="强调文字颜色 2 3 10" xfId="18713"/>
    <cellStyle name="强调文字颜色 2 3 11" xfId="18714"/>
    <cellStyle name="强调文字颜色 2 3 12" xfId="18715"/>
    <cellStyle name="强调文字颜色 2 3 14" xfId="18716"/>
    <cellStyle name="强调文字颜色 2 3 20" xfId="18717"/>
    <cellStyle name="强调文字颜色 2 3 15" xfId="18718"/>
    <cellStyle name="强调文字颜色 2 3 15 2" xfId="18719"/>
    <cellStyle name="强调文字颜色 2 3 15 3" xfId="18720"/>
    <cellStyle name="强调文字颜色 2 3 15 5" xfId="18721"/>
    <cellStyle name="强调文字颜色 2 3 15 7" xfId="18722"/>
    <cellStyle name="强调文字颜色 2 3 15 8" xfId="18723"/>
    <cellStyle name="强调文字颜色 2 3 21" xfId="18724"/>
    <cellStyle name="强调文字颜色 2 3 16" xfId="18725"/>
    <cellStyle name="强调文字颜色 2 3 22" xfId="18726"/>
    <cellStyle name="强调文字颜色 2 3 17" xfId="18727"/>
    <cellStyle name="强调文字颜色 2 3 23" xfId="18728"/>
    <cellStyle name="强调文字颜色 2 3 18" xfId="18729"/>
    <cellStyle name="强调文字颜色 2 3 24" xfId="18730"/>
    <cellStyle name="强调文字颜色 2 3 19" xfId="18731"/>
    <cellStyle name="强调文字颜色 2 3 2" xfId="18732"/>
    <cellStyle name="强调文字颜色 2 3 2 10" xfId="18733"/>
    <cellStyle name="强调文字颜色 2 3 2 11" xfId="18734"/>
    <cellStyle name="强调文字颜色 2 3 2 12" xfId="18735"/>
    <cellStyle name="强调文字颜色 2 3 2 13" xfId="18736"/>
    <cellStyle name="强调文字颜色 2 3 2 14" xfId="18737"/>
    <cellStyle name="强调文字颜色 2 3 2 20" xfId="18738"/>
    <cellStyle name="强调文字颜色 2 3 2 15" xfId="18739"/>
    <cellStyle name="强调文字颜色 2 3 2 16" xfId="18740"/>
    <cellStyle name="强调文字颜色 2 3 2 17" xfId="18741"/>
    <cellStyle name="强调文字颜色 2 3 2 18" xfId="18742"/>
    <cellStyle name="强调文字颜色 2 3 2 2" xfId="18743"/>
    <cellStyle name="强调文字颜色 2 3 2 2 10" xfId="18744"/>
    <cellStyle name="强调文字颜色 2 3 2 2 11" xfId="18745"/>
    <cellStyle name="强调文字颜色 2 3 2 2 12" xfId="18746"/>
    <cellStyle name="强调文字颜色 2 3 2 2 15" xfId="18747"/>
    <cellStyle name="强调文字颜色 2 3 2 2 2" xfId="18748"/>
    <cellStyle name="强调文字颜色 2 3 2 2 3" xfId="18749"/>
    <cellStyle name="强调文字颜色 2 3 2 2 4" xfId="18750"/>
    <cellStyle name="强调文字颜色 2 3 2 2 5" xfId="18751"/>
    <cellStyle name="强调文字颜色 2 3 2 2 6" xfId="18752"/>
    <cellStyle name="强调文字颜色 2 3 2 2 7" xfId="18753"/>
    <cellStyle name="强调文字颜色 2 3 2 2 8" xfId="18754"/>
    <cellStyle name="强调文字颜色 2 3 2 2 9" xfId="18755"/>
    <cellStyle name="强调文字颜色 2 3 2 4" xfId="18756"/>
    <cellStyle name="强调文字颜色 2 3 2 5" xfId="18757"/>
    <cellStyle name="强调文字颜色 2 3 2 6" xfId="18758"/>
    <cellStyle name="强调文字颜色 2 3 2 8" xfId="18759"/>
    <cellStyle name="强调文字颜色 2 3 2 9" xfId="18760"/>
    <cellStyle name="强调文字颜色 2 3 2_庄墓预算（定稿）2改" xfId="18761"/>
    <cellStyle name="强调文字颜色 2 3 25" xfId="18762"/>
    <cellStyle name="强调文字颜色 2 3 3" xfId="18763"/>
    <cellStyle name="强调文字颜色 2 3 3 10" xfId="18764"/>
    <cellStyle name="强调文字颜色 2 3 3 11" xfId="18765"/>
    <cellStyle name="强调文字颜色 2 3 3 12" xfId="18766"/>
    <cellStyle name="强调文字颜色 2 3 3 13" xfId="18767"/>
    <cellStyle name="强调文字颜色 2 3 3 14" xfId="18768"/>
    <cellStyle name="强调文字颜色 2 3 3 15" xfId="18769"/>
    <cellStyle name="强调文字颜色 2 3 3 16" xfId="18770"/>
    <cellStyle name="强调文字颜色 2 3 3 17" xfId="18771"/>
    <cellStyle name="强调文字颜色 2 3 3 18" xfId="18772"/>
    <cellStyle name="强调文字颜色 2 3 3 2" xfId="18773"/>
    <cellStyle name="强调文字颜色 2 3 3 4" xfId="18774"/>
    <cellStyle name="强调文字颜色 2 3 3 5" xfId="18775"/>
    <cellStyle name="强调文字颜色 2 3 3 6" xfId="18776"/>
    <cellStyle name="强调文字颜色 2 3 3 8" xfId="18777"/>
    <cellStyle name="强调文字颜色 2 3 3 9" xfId="18778"/>
    <cellStyle name="强调文字颜色 2 3 4" xfId="18779"/>
    <cellStyle name="强调文字颜色 2 3 4 2" xfId="18780"/>
    <cellStyle name="强调文字颜色 2 3 5" xfId="18781"/>
    <cellStyle name="强调文字颜色 2 3 6" xfId="18782"/>
    <cellStyle name="强调文字颜色 2 3 7" xfId="18783"/>
    <cellStyle name="强调文字颜色 2 3 8" xfId="18784"/>
    <cellStyle name="强调文字颜色 2 3 9" xfId="18785"/>
    <cellStyle name="强调文字颜色 2 4 10" xfId="18786"/>
    <cellStyle name="强调文字颜色 2 4 11" xfId="18787"/>
    <cellStyle name="强调文字颜色 2 4 12" xfId="18788"/>
    <cellStyle name="强调文字颜色 2 4 13" xfId="18789"/>
    <cellStyle name="强调文字颜色 2 4 14" xfId="18790"/>
    <cellStyle name="强调文字颜色 2 4 20" xfId="18791"/>
    <cellStyle name="强调文字颜色 2 4 15" xfId="18792"/>
    <cellStyle name="强调文字颜色 2 4 21" xfId="18793"/>
    <cellStyle name="强调文字颜色 2 4 16" xfId="18794"/>
    <cellStyle name="强调文字颜色 2 4 16 10" xfId="18795"/>
    <cellStyle name="强调文字颜色 2 4 16 11" xfId="18796"/>
    <cellStyle name="强调文字颜色 2 4 16 2" xfId="18797"/>
    <cellStyle name="强调文字颜色 2 4 16 3" xfId="18798"/>
    <cellStyle name="强调文字颜色 2 4 16 4" xfId="18799"/>
    <cellStyle name="强调文字颜色 2 4 16 6" xfId="18800"/>
    <cellStyle name="强调文字颜色 2 4 16 7" xfId="18801"/>
    <cellStyle name="强调文字颜色 2 4 16 8" xfId="18802"/>
    <cellStyle name="强调文字颜色 2 4 16 9" xfId="18803"/>
    <cellStyle name="强调文字颜色 2 4 22" xfId="18804"/>
    <cellStyle name="强调文字颜色 2 4 17" xfId="18805"/>
    <cellStyle name="强调文字颜色 2 4 23" xfId="18806"/>
    <cellStyle name="强调文字颜色 2 4 18" xfId="18807"/>
    <cellStyle name="强调文字颜色 2 4 24" xfId="18808"/>
    <cellStyle name="强调文字颜色 2 4 19" xfId="18809"/>
    <cellStyle name="强调文字颜色 2 4 25" xfId="18810"/>
    <cellStyle name="强调文字颜色 2 4 26" xfId="18811"/>
    <cellStyle name="强调文字颜色 2 5" xfId="18812"/>
    <cellStyle name="强调文字颜色 2 5 2 3" xfId="18813"/>
    <cellStyle name="强调文字颜色 2 5 2 4" xfId="18814"/>
    <cellStyle name="强调文字颜色 2 5 2 6" xfId="18815"/>
    <cellStyle name="强调文字颜色 2 5 2 7" xfId="18816"/>
    <cellStyle name="强调文字颜色 2 5 2 8" xfId="18817"/>
    <cellStyle name="强调文字颜色 2 5 2 9" xfId="18818"/>
    <cellStyle name="强调文字颜色 2 7" xfId="18819"/>
    <cellStyle name="强调文字颜色 2 8" xfId="18820"/>
    <cellStyle name="强调文字颜色 2 9" xfId="18821"/>
    <cellStyle name="强调文字颜色 3 12 6" xfId="18822"/>
    <cellStyle name="强调文字颜色 3 12 7" xfId="18823"/>
    <cellStyle name="强调文字颜色 3 12 8" xfId="18824"/>
    <cellStyle name="强调文字颜色 3 12 9" xfId="18825"/>
    <cellStyle name="强调文字颜色 3 2" xfId="18826"/>
    <cellStyle name="强调文字颜色 3 2 10" xfId="18827"/>
    <cellStyle name="强调文字颜色 3 2 11" xfId="18828"/>
    <cellStyle name="强调文字颜色 3 2 12" xfId="18829"/>
    <cellStyle name="强调文字颜色 3 2 14" xfId="18830"/>
    <cellStyle name="强调文字颜色 3 2 20" xfId="18831"/>
    <cellStyle name="强调文字颜色 3 2 15" xfId="18832"/>
    <cellStyle name="强调文字颜色 3 2 15 2" xfId="18833"/>
    <cellStyle name="强调文字颜色 3 2 15 3" xfId="18834"/>
    <cellStyle name="强调文字颜色 3 2 15 4" xfId="18835"/>
    <cellStyle name="强调文字颜色 3 2 15 5" xfId="18836"/>
    <cellStyle name="强调文字颜色 3 2 15 6" xfId="18837"/>
    <cellStyle name="强调文字颜色 3 2 15 7" xfId="18838"/>
    <cellStyle name="适中 4 16 2" xfId="18839"/>
    <cellStyle name="强调文字颜色 3 2 15 8" xfId="18840"/>
    <cellStyle name="适中 4 16 3" xfId="18841"/>
    <cellStyle name="强调文字颜色 3 2 15 9" xfId="18842"/>
    <cellStyle name="强调文字颜色 3 2 21" xfId="18843"/>
    <cellStyle name="强调文字颜色 3 2 16" xfId="18844"/>
    <cellStyle name="强调文字颜色 3 2 22" xfId="18845"/>
    <cellStyle name="强调文字颜色 3 2 17" xfId="18846"/>
    <cellStyle name="强调文字颜色 3 2 23" xfId="18847"/>
    <cellStyle name="强调文字颜色 3 2 18" xfId="18848"/>
    <cellStyle name="强调文字颜色 3 2 2" xfId="18849"/>
    <cellStyle name="强调文字颜色 3 2 2 10" xfId="18850"/>
    <cellStyle name="强调文字颜色 3 2 2 11" xfId="18851"/>
    <cellStyle name="强调文字颜色 3 2 2 12" xfId="18852"/>
    <cellStyle name="强调文字颜色 3 2 2 13" xfId="18853"/>
    <cellStyle name="强调文字颜色 3 2 2 14" xfId="18854"/>
    <cellStyle name="强调文字颜色 3 2 2 20" xfId="18855"/>
    <cellStyle name="强调文字颜色 3 2 2 15" xfId="18856"/>
    <cellStyle name="强调文字颜色 3 2 2 21" xfId="18857"/>
    <cellStyle name="强调文字颜色 3 2 2 16" xfId="18858"/>
    <cellStyle name="强调文字颜色 3 2 2 22" xfId="18859"/>
    <cellStyle name="强调文字颜色 3 2 2 17" xfId="18860"/>
    <cellStyle name="强调文字颜色 3 2 2 23" xfId="18861"/>
    <cellStyle name="强调文字颜色 3 2 2 18" xfId="18862"/>
    <cellStyle name="强调文字颜色 3 2 2 24" xfId="18863"/>
    <cellStyle name="强调文字颜色 3 2 2 19" xfId="18864"/>
    <cellStyle name="强调文字颜色 3 2 2 2" xfId="18865"/>
    <cellStyle name="强调文字颜色 3 2 2 2 13" xfId="18866"/>
    <cellStyle name="强调文字颜色 3 2 2 2 14" xfId="18867"/>
    <cellStyle name="强调文字颜色 3 2 2 2 15" xfId="18868"/>
    <cellStyle name="强调文字颜色 3 2 2 2 2" xfId="18869"/>
    <cellStyle name="强调文字颜色 3 2 2 2 3" xfId="18870"/>
    <cellStyle name="强调文字颜色 3 2 2 2 4" xfId="18871"/>
    <cellStyle name="强调文字颜色 3 2 2 21 2" xfId="18872"/>
    <cellStyle name="强调文字颜色 3 2 2 21 3" xfId="18873"/>
    <cellStyle name="强调文字颜色 3 2 2 21 4" xfId="18874"/>
    <cellStyle name="强调文字颜色 3 2 2 21 5" xfId="18875"/>
    <cellStyle name="强调文字颜色 3 2 2 21 6" xfId="18876"/>
    <cellStyle name="强调文字颜色 3 2 2 21 7" xfId="18877"/>
    <cellStyle name="强调文字颜色 3 2 2 21 8" xfId="18878"/>
    <cellStyle name="强调文字颜色 3 2 2 31" xfId="18879"/>
    <cellStyle name="强调文字颜色 3 2 2 26" xfId="18880"/>
    <cellStyle name="强调文字颜色 3 2 2 27" xfId="18881"/>
    <cellStyle name="强调文字颜色 3 2 2 28" xfId="18882"/>
    <cellStyle name="强调文字颜色 3 2 2 29" xfId="18883"/>
    <cellStyle name="强调文字颜色 3 2 2 3" xfId="18884"/>
    <cellStyle name="强调文字颜色 3 2 2 5" xfId="18885"/>
    <cellStyle name="强调文字颜色 3 2 2 6" xfId="18886"/>
    <cellStyle name="强调文字颜色 3 2 2 7" xfId="18887"/>
    <cellStyle name="强调文字颜色 3 2 2 8" xfId="18888"/>
    <cellStyle name="强调文字颜色 3 2 2_庄墓预算（定稿）2改" xfId="18889"/>
    <cellStyle name="强调文字颜色 3 2 25" xfId="18890"/>
    <cellStyle name="强调文字颜色 3 2 3" xfId="18891"/>
    <cellStyle name="强调文字颜色 3 2 3 11" xfId="18892"/>
    <cellStyle name="强调文字颜色 3 2 3 13" xfId="18893"/>
    <cellStyle name="强调文字颜色 3 2 3 14" xfId="18894"/>
    <cellStyle name="强调文字颜色 3 2 3 20" xfId="18895"/>
    <cellStyle name="强调文字颜色 3 2 3 15" xfId="18896"/>
    <cellStyle name="强调文字颜色 3 2 3 21" xfId="18897"/>
    <cellStyle name="强调文字颜色 3 2 3 16" xfId="18898"/>
    <cellStyle name="强调文字颜色 3 2 3 22" xfId="18899"/>
    <cellStyle name="强调文字颜色 3 2 3 17" xfId="18900"/>
    <cellStyle name="强调文字颜色 3 2 3 24" xfId="18901"/>
    <cellStyle name="强调文字颜色 3 2 3 19" xfId="18902"/>
    <cellStyle name="强调文字颜色 3 2 3 2" xfId="18903"/>
    <cellStyle name="强调文字颜色 3 2 3 20 10" xfId="18904"/>
    <cellStyle name="样式 1 2 3 10" xfId="18905"/>
    <cellStyle name="强调文字颜色 3 2 3 20 11" xfId="18906"/>
    <cellStyle name="强调文字颜色 3 2 3 20 2" xfId="18907"/>
    <cellStyle name="强调文字颜色 3 2 3 20 4" xfId="18908"/>
    <cellStyle name="强调文字颜色 3 2 3 20 5" xfId="18909"/>
    <cellStyle name="强调文字颜色 3 2 3 20 6" xfId="18910"/>
    <cellStyle name="强调文字颜色 3 2 3 20 7" xfId="18911"/>
    <cellStyle name="强调文字颜色 3 2 3 20 8" xfId="18912"/>
    <cellStyle name="强调文字颜色 3 2 3 20 9" xfId="18913"/>
    <cellStyle name="强调文字颜色 3 2 3 30" xfId="18914"/>
    <cellStyle name="强调文字颜色 3 2 3 25" xfId="18915"/>
    <cellStyle name="强调文字颜色 3 2 3 26" xfId="18916"/>
    <cellStyle name="强调文字颜色 3 2 3 29" xfId="18917"/>
    <cellStyle name="强调文字颜色 3 2 3 3" xfId="18918"/>
    <cellStyle name="强调文字颜色 3 2 3 5" xfId="18919"/>
    <cellStyle name="强调文字颜色 3 2 3 6" xfId="18920"/>
    <cellStyle name="强调文字颜色 3 2 3 7" xfId="18921"/>
    <cellStyle name="强调文字颜色 3 2 3 8" xfId="18922"/>
    <cellStyle name="强调文字颜色 3 2 4" xfId="18923"/>
    <cellStyle name="强调文字颜色 3 2 5" xfId="18924"/>
    <cellStyle name="强调文字颜色 3 2 6" xfId="18925"/>
    <cellStyle name="强调文字颜色 3 2 7" xfId="18926"/>
    <cellStyle name="强调文字颜色 3 2 9" xfId="18927"/>
    <cellStyle name="强调文字颜色 3 3" xfId="18928"/>
    <cellStyle name="强调文字颜色 3 3 10" xfId="18929"/>
    <cellStyle name="强调文字颜色 3 3 11" xfId="18930"/>
    <cellStyle name="强调文字颜色 3 3 12" xfId="18931"/>
    <cellStyle name="强调文字颜色 3 3 14" xfId="18932"/>
    <cellStyle name="强调文字颜色 3 3 20" xfId="18933"/>
    <cellStyle name="强调文字颜色 3 3 15" xfId="18934"/>
    <cellStyle name="强调文字颜色 3 3 15 2" xfId="18935"/>
    <cellStyle name="强调文字颜色 3 3 15 3" xfId="18936"/>
    <cellStyle name="强调文字颜色 3 3 15 4" xfId="18937"/>
    <cellStyle name="强调文字颜色 3 3 15 5" xfId="18938"/>
    <cellStyle name="强调文字颜色 3 3 15 6" xfId="18939"/>
    <cellStyle name="强调文字颜色 3 3 15 7" xfId="18940"/>
    <cellStyle name="强调文字颜色 3 3 15 8" xfId="18941"/>
    <cellStyle name="强调文字颜色 3 3 15 9" xfId="18942"/>
    <cellStyle name="强调文字颜色 3 3 22" xfId="18943"/>
    <cellStyle name="强调文字颜色 3 3 17" xfId="18944"/>
    <cellStyle name="强调文字颜色 3 3 23" xfId="18945"/>
    <cellStyle name="强调文字颜色 3 3 18" xfId="18946"/>
    <cellStyle name="强调文字颜色 3 3 24" xfId="18947"/>
    <cellStyle name="强调文字颜色 3 3 19" xfId="18948"/>
    <cellStyle name="强调文字颜色 3 3 2 10" xfId="18949"/>
    <cellStyle name="输出 2 2 2" xfId="18950"/>
    <cellStyle name="强调文字颜色 3 3 2 11" xfId="18951"/>
    <cellStyle name="输出 2 2 3" xfId="18952"/>
    <cellStyle name="强调文字颜色 3 3 2 12" xfId="18953"/>
    <cellStyle name="输出 2 2 4" xfId="18954"/>
    <cellStyle name="强调文字颜色 3 3 2 13" xfId="18955"/>
    <cellStyle name="输出 2 2 5" xfId="18956"/>
    <cellStyle name="强调文字颜色 3 3 2 14" xfId="18957"/>
    <cellStyle name="输出 2 2 6" xfId="18958"/>
    <cellStyle name="强调文字颜色 3 3 2 20" xfId="18959"/>
    <cellStyle name="强调文字颜色 3 3 2 15" xfId="18960"/>
    <cellStyle name="输出 2 2 7" xfId="18961"/>
    <cellStyle name="强调文字颜色 3 3 2 16" xfId="18962"/>
    <cellStyle name="输出 2 2 8" xfId="18963"/>
    <cellStyle name="强调文字颜色 3 3 2 17" xfId="18964"/>
    <cellStyle name="输出 2 2 9" xfId="18965"/>
    <cellStyle name="强调文字颜色 3 3 2 18" xfId="18966"/>
    <cellStyle name="强调文字颜色 3 3 2 19" xfId="18967"/>
    <cellStyle name="强调文字颜色 3 3 2 2 2" xfId="18968"/>
    <cellStyle name="强调文字颜色 3 3 2 2 3" xfId="18969"/>
    <cellStyle name="强调文字颜色 3 3 2 2 4" xfId="18970"/>
    <cellStyle name="强调文字颜色 3 3 2 4" xfId="18971"/>
    <cellStyle name="强调文字颜色 3 3 2 5" xfId="18972"/>
    <cellStyle name="强调文字颜色 3 3 2 6" xfId="18973"/>
    <cellStyle name="强调文字颜色 3 3 2 7" xfId="18974"/>
    <cellStyle name="强调文字颜色 3 3 2 8" xfId="18975"/>
    <cellStyle name="强调文字颜色 3 3 2_庄墓预算（定稿）2改" xfId="18976"/>
    <cellStyle name="强调文字颜色 3 3 25" xfId="18977"/>
    <cellStyle name="强调文字颜色 3 3 4 2" xfId="18978"/>
    <cellStyle name="强调文字颜色 3 3 4 3" xfId="18979"/>
    <cellStyle name="强调文字颜色 3 3 9" xfId="18980"/>
    <cellStyle name="强调文字颜色 3 4" xfId="18981"/>
    <cellStyle name="强调文字颜色 3 4 10" xfId="18982"/>
    <cellStyle name="强调文字颜色 3 4 11" xfId="18983"/>
    <cellStyle name="强调文字颜色 3 4 12" xfId="18984"/>
    <cellStyle name="强调文字颜色 3 4 13" xfId="18985"/>
    <cellStyle name="强调文字颜色 3 4 14" xfId="18986"/>
    <cellStyle name="强调文字颜色 3 4 16 10" xfId="18987"/>
    <cellStyle name="强调文字颜色 3 4 16 11" xfId="18988"/>
    <cellStyle name="强调文字颜色 3 4 16 2" xfId="18989"/>
    <cellStyle name="强调文字颜色 3 4 6" xfId="18990"/>
    <cellStyle name="强调文字颜色 3 4 7" xfId="18991"/>
    <cellStyle name="强调文字颜色 3 4 9" xfId="18992"/>
    <cellStyle name="强调文字颜色 3 5" xfId="18993"/>
    <cellStyle name="强调文字颜色 3 5 2 10" xfId="18994"/>
    <cellStyle name="强调文字颜色 3 5 2 11" xfId="18995"/>
    <cellStyle name="强调文字颜色 3 5 2 5" xfId="18996"/>
    <cellStyle name="强调文字颜色 3 5 2 6" xfId="18997"/>
    <cellStyle name="强调文字颜色 3 5 2 7" xfId="18998"/>
    <cellStyle name="强调文字颜色 3 5 2 8" xfId="18999"/>
    <cellStyle name="强调文字颜色 3 5 2 9" xfId="19000"/>
    <cellStyle name="强调文字颜色 3 7" xfId="19001"/>
    <cellStyle name="强调文字颜色 3 8" xfId="19002"/>
    <cellStyle name="强调文字颜色 3 9" xfId="19003"/>
    <cellStyle name="强调文字颜色 4 12 10" xfId="19004"/>
    <cellStyle name="强调文字颜色 4 12 3" xfId="19005"/>
    <cellStyle name="强调文字颜色 4 12 4" xfId="19006"/>
    <cellStyle name="强调文字颜色 4 12 5" xfId="19007"/>
    <cellStyle name="强调文字颜色 4 12 6" xfId="19008"/>
    <cellStyle name="强调文字颜色 4 12 8" xfId="19009"/>
    <cellStyle name="强调文字颜色 4 12 9" xfId="19010"/>
    <cellStyle name="强调文字颜色 4 2" xfId="19011"/>
    <cellStyle name="强调文字颜色 4 2 10" xfId="19012"/>
    <cellStyle name="强调文字颜色 4 2 11" xfId="19013"/>
    <cellStyle name="强调文字颜色 4 2 12" xfId="19014"/>
    <cellStyle name="强调文字颜色 4 2 13" xfId="19015"/>
    <cellStyle name="强调文字颜色 4 2 14" xfId="19016"/>
    <cellStyle name="强调文字颜色 4 2 20" xfId="19017"/>
    <cellStyle name="强调文字颜色 4 2 15" xfId="19018"/>
    <cellStyle name="强调文字颜色 4 2 15 2" xfId="19019"/>
    <cellStyle name="强调文字颜色 4 2 15 3" xfId="19020"/>
    <cellStyle name="强调文字颜色 4 2 15 4" xfId="19021"/>
    <cellStyle name="强调文字颜色 4 2 15 5" xfId="19022"/>
    <cellStyle name="强调文字颜色 4 2 15 6" xfId="19023"/>
    <cellStyle name="强调文字颜色 4 2 15 7" xfId="19024"/>
    <cellStyle name="强调文字颜色 4 2 15 8" xfId="19025"/>
    <cellStyle name="强调文字颜色 4 2 15 9" xfId="19026"/>
    <cellStyle name="强调文字颜色 4 2 21" xfId="19027"/>
    <cellStyle name="强调文字颜色 4 2 16" xfId="19028"/>
    <cellStyle name="强调文字颜色 4 2 22" xfId="19029"/>
    <cellStyle name="强调文字颜色 4 2 17" xfId="19030"/>
    <cellStyle name="强调文字颜色 4 2 23" xfId="19031"/>
    <cellStyle name="强调文字颜色 4 2 18" xfId="19032"/>
    <cellStyle name="强调文字颜色 4 2 2 10" xfId="19033"/>
    <cellStyle name="强调文字颜色 4 2 2 11" xfId="19034"/>
    <cellStyle name="强调文字颜色 4 2 2 12" xfId="19035"/>
    <cellStyle name="强调文字颜色 4 2 2 13" xfId="19036"/>
    <cellStyle name="强调文字颜色 4 2 2 2 10" xfId="19037"/>
    <cellStyle name="强调文字颜色 4 2 2 2 11" xfId="19038"/>
    <cellStyle name="强调文字颜色 4 2 2 2 13" xfId="19039"/>
    <cellStyle name="强调文字颜色 4 2 2 2 14" xfId="19040"/>
    <cellStyle name="强调文字颜色 4 2 2 2 15" xfId="19041"/>
    <cellStyle name="强调文字颜色 4 2 2 2 2" xfId="19042"/>
    <cellStyle name="强调文字颜色 4 2 2 2 3" xfId="19043"/>
    <cellStyle name="强调文字颜色 4 2 2 2 4" xfId="19044"/>
    <cellStyle name="强调文字颜色 4 2 2 2 6" xfId="19045"/>
    <cellStyle name="强调文字颜色 4 2 2 2 7" xfId="19046"/>
    <cellStyle name="强调文字颜色 4 2 2 2 8" xfId="19047"/>
    <cellStyle name="强调文字颜色 4 2 2 2 9" xfId="19048"/>
    <cellStyle name="强调文字颜色 4 2 2 27" xfId="19049"/>
    <cellStyle name="强调文字颜色 4 2 2 28" xfId="19050"/>
    <cellStyle name="强调文字颜色 4 2 2 29" xfId="19051"/>
    <cellStyle name="强调文字颜色 4 2 3 10" xfId="19052"/>
    <cellStyle name="强调文字颜色 4 2 3 11" xfId="19053"/>
    <cellStyle name="强调文字颜色 4 2 3 12" xfId="19054"/>
    <cellStyle name="强调文字颜色 4 2 3 13" xfId="19055"/>
    <cellStyle name="输入 2 2 2 6" xfId="19056"/>
    <cellStyle name="强调文字颜色 4 2 3 2" xfId="19057"/>
    <cellStyle name="强调文字颜色 4 2 3 27" xfId="19058"/>
    <cellStyle name="强调文字颜色 4 2 3 28" xfId="19059"/>
    <cellStyle name="强调文字颜色 4 2 3 29" xfId="19060"/>
    <cellStyle name="输入 2 2 2 7" xfId="19061"/>
    <cellStyle name="强调文字颜色 4 2 3 3" xfId="19062"/>
    <cellStyle name="强调文字颜色 4 2 3 6" xfId="19063"/>
    <cellStyle name="强调文字颜色 4 2 3 7" xfId="19064"/>
    <cellStyle name="强调文字颜色 4 2 3 8" xfId="19065"/>
    <cellStyle name="强调文字颜色 4 2 3 9" xfId="19066"/>
    <cellStyle name="强调文字颜色 4 2 9" xfId="19067"/>
    <cellStyle name="强调文字颜色 4 3" xfId="19068"/>
    <cellStyle name="强调文字颜色 4 3 10" xfId="19069"/>
    <cellStyle name="强调文字颜色 4 3 11" xfId="19070"/>
    <cellStyle name="强调文字颜色 4 3 12" xfId="19071"/>
    <cellStyle name="强调文字颜色 4 3 13" xfId="19072"/>
    <cellStyle name="强调文字颜色 4 3 14" xfId="19073"/>
    <cellStyle name="强调文字颜色 4 3 20" xfId="19074"/>
    <cellStyle name="强调文字颜色 4 3 15" xfId="19075"/>
    <cellStyle name="强调文字颜色 4 3 15 10" xfId="19076"/>
    <cellStyle name="强调文字颜色 4 3 15 5" xfId="19077"/>
    <cellStyle name="强调文字颜色 4 3 15 6" xfId="19078"/>
    <cellStyle name="强调文字颜色 4 3 15 7" xfId="19079"/>
    <cellStyle name="强调文字颜色 4 3 15 8" xfId="19080"/>
    <cellStyle name="强调文字颜色 4 3 15 9" xfId="19081"/>
    <cellStyle name="强调文字颜色 4 3 21" xfId="19082"/>
    <cellStyle name="强调文字颜色 4 3 16" xfId="19083"/>
    <cellStyle name="强调文字颜色 4 3 22" xfId="19084"/>
    <cellStyle name="强调文字颜色 4 3 17" xfId="19085"/>
    <cellStyle name="强调文字颜色 4 3 23" xfId="19086"/>
    <cellStyle name="强调文字颜色 4 3 18" xfId="19087"/>
    <cellStyle name="强调文字颜色 4 3 2" xfId="19088"/>
    <cellStyle name="输出 2 2 2 13" xfId="19089"/>
    <cellStyle name="强调文字颜色 4 3 2 10" xfId="19090"/>
    <cellStyle name="强调文字颜色 4 3 2 2 3" xfId="19091"/>
    <cellStyle name="强调文字颜色 4 3 2 2 4" xfId="19092"/>
    <cellStyle name="强调文字颜色 4 3 2 2 5" xfId="19093"/>
    <cellStyle name="强调文字颜色 4 3 2 2 6" xfId="19094"/>
    <cellStyle name="强调文字颜色 4 3 2 2 7" xfId="19095"/>
    <cellStyle name="强调文字颜色 4 3 2 2 8" xfId="19096"/>
    <cellStyle name="强调文字颜色 4 3 2 2 9" xfId="19097"/>
    <cellStyle name="强调文字颜色 4 3 2 9" xfId="19098"/>
    <cellStyle name="输入 4" xfId="19099"/>
    <cellStyle name="强调文字颜色 4 3 2_庄墓预算（定稿）2改" xfId="19100"/>
    <cellStyle name="强调文字颜色 4 3 3" xfId="19101"/>
    <cellStyle name="强调文字颜色 4 3 3 15" xfId="19102"/>
    <cellStyle name="强调文字颜色 4 3 3 16" xfId="19103"/>
    <cellStyle name="强调文字颜色 4 3 3 17" xfId="19104"/>
    <cellStyle name="强调文字颜色 4 3 3 18" xfId="19105"/>
    <cellStyle name="强调文字颜色 4 3 3 19" xfId="19106"/>
    <cellStyle name="强调文字颜色 4 3 3 8" xfId="19107"/>
    <cellStyle name="强调文字颜色 4 3 3 9" xfId="19108"/>
    <cellStyle name="强调文字颜色 4 3 4" xfId="19109"/>
    <cellStyle name="强调文字颜色 4 3 5" xfId="19110"/>
    <cellStyle name="强调文字颜色 4 3 6" xfId="19111"/>
    <cellStyle name="强调文字颜色 4 3 7" xfId="19112"/>
    <cellStyle name="强调文字颜色 4 3 8" xfId="19113"/>
    <cellStyle name="强调文字颜色 4 3 9" xfId="19114"/>
    <cellStyle name="强调文字颜色 4 4" xfId="19115"/>
    <cellStyle name="强调文字颜色 4 4 10" xfId="19116"/>
    <cellStyle name="强调文字颜色 4 4 11" xfId="19117"/>
    <cellStyle name="强调文字颜色 4 4 12" xfId="19118"/>
    <cellStyle name="强调文字颜色 4 4 13" xfId="19119"/>
    <cellStyle name="强调文字颜色 4 4 14" xfId="19120"/>
    <cellStyle name="强调文字颜色 4 4 20" xfId="19121"/>
    <cellStyle name="强调文字颜色 4 4 15" xfId="19122"/>
    <cellStyle name="强调文字颜色 4 4 21" xfId="19123"/>
    <cellStyle name="强调文字颜色 4 4 16" xfId="19124"/>
    <cellStyle name="强调文字颜色 4 4 16 4" xfId="19125"/>
    <cellStyle name="强调文字颜色 4 4 16 5" xfId="19126"/>
    <cellStyle name="强调文字颜色 4 4 16 6" xfId="19127"/>
    <cellStyle name="强调文字颜色 4 4 16 7" xfId="19128"/>
    <cellStyle name="强调文字颜色 4 4 16 8" xfId="19129"/>
    <cellStyle name="强调文字颜色 4 4 16 9" xfId="19130"/>
    <cellStyle name="强调文字颜色 4 4 22" xfId="19131"/>
    <cellStyle name="强调文字颜色 4 4 17" xfId="19132"/>
    <cellStyle name="强调文字颜色 4 4 23" xfId="19133"/>
    <cellStyle name="强调文字颜色 4 4 18" xfId="19134"/>
    <cellStyle name="强调文字颜色 4 4 24" xfId="19135"/>
    <cellStyle name="强调文字颜色 4 4 19" xfId="19136"/>
    <cellStyle name="强调文字颜色 4 4 25" xfId="19137"/>
    <cellStyle name="强调文字颜色 4 4 26" xfId="19138"/>
    <cellStyle name="强调文字颜色 4 5" xfId="19139"/>
    <cellStyle name="强调文字颜色 4 5 2" xfId="19140"/>
    <cellStyle name="强调文字颜色 4 5 2 10" xfId="19141"/>
    <cellStyle name="强调文字颜色 4 5 2 11" xfId="19142"/>
    <cellStyle name="强调文字颜色 4 5 2 3" xfId="19143"/>
    <cellStyle name="强调文字颜色 4 5 2 4" xfId="19144"/>
    <cellStyle name="强调文字颜色 4 5 2 5" xfId="19145"/>
    <cellStyle name="强调文字颜色 4 5 2 6" xfId="19146"/>
    <cellStyle name="强调文字颜色 4 5 2 7" xfId="19147"/>
    <cellStyle name="强调文字颜色 4 5 2 8" xfId="19148"/>
    <cellStyle name="强调文字颜色 4 5 2 9" xfId="19149"/>
    <cellStyle name="强调文字颜色 4 5 3" xfId="19150"/>
    <cellStyle name="强调文字颜色 4 7" xfId="19151"/>
    <cellStyle name="强调文字颜色 4 9" xfId="19152"/>
    <cellStyle name="强调文字颜色 5 11" xfId="19153"/>
    <cellStyle name="强调文字颜色 5 12" xfId="19154"/>
    <cellStyle name="强调文字颜色 5 12 10" xfId="19155"/>
    <cellStyle name="强调文字颜色 5 12 11" xfId="19156"/>
    <cellStyle name="强调文字颜色 5 12 2" xfId="19157"/>
    <cellStyle name="强调文字颜色 5 12 3" xfId="19158"/>
    <cellStyle name="强调文字颜色 5 12 4" xfId="19159"/>
    <cellStyle name="强调文字颜色 5 12 5" xfId="19160"/>
    <cellStyle name="强调文字颜色 5 12 6" xfId="19161"/>
    <cellStyle name="强调文字颜色 5 12 7" xfId="19162"/>
    <cellStyle name="强调文字颜色 5 12 8" xfId="19163"/>
    <cellStyle name="强调文字颜色 5 12 9" xfId="19164"/>
    <cellStyle name="强调文字颜色 5 13" xfId="19165"/>
    <cellStyle name="强调文字颜色 5 14" xfId="19166"/>
    <cellStyle name="强调文字颜色 5 2 10" xfId="19167"/>
    <cellStyle name="强调文字颜色 5 2 11" xfId="19168"/>
    <cellStyle name="强调文字颜色 5 2 12" xfId="19169"/>
    <cellStyle name="强调文字颜色 5 2 13" xfId="19170"/>
    <cellStyle name="强调文字颜色 5 2 14" xfId="19171"/>
    <cellStyle name="强调文字颜色 5 2 20" xfId="19172"/>
    <cellStyle name="强调文字颜色 5 2 15" xfId="19173"/>
    <cellStyle name="强调文字颜色 5 2 15 2" xfId="19174"/>
    <cellStyle name="强调文字颜色 5 2 15 3" xfId="19175"/>
    <cellStyle name="强调文字颜色 5 2 15 4" xfId="19176"/>
    <cellStyle name="强调文字颜色 5 2 15 5" xfId="19177"/>
    <cellStyle name="强调文字颜色 5 2 15 6" xfId="19178"/>
    <cellStyle name="强调文字颜色 5 2 15 7" xfId="19179"/>
    <cellStyle name="适中 2 3 2" xfId="19180"/>
    <cellStyle name="强调文字颜色 5 2 15 8" xfId="19181"/>
    <cellStyle name="强调文字颜色 5 2 21" xfId="19182"/>
    <cellStyle name="强调文字颜色 5 2 16" xfId="19183"/>
    <cellStyle name="强调文字颜色 5 2 22" xfId="19184"/>
    <cellStyle name="强调文字颜色 5 2 17" xfId="19185"/>
    <cellStyle name="强调文字颜色 5 2 23" xfId="19186"/>
    <cellStyle name="强调文字颜色 5 2 18" xfId="19187"/>
    <cellStyle name="强调文字颜色 5 2 2" xfId="19188"/>
    <cellStyle name="强调文字颜色 5 2 2 10" xfId="19189"/>
    <cellStyle name="强调文字颜色 5 2 2 11" xfId="19190"/>
    <cellStyle name="强调文字颜色 5 2 2 12" xfId="19191"/>
    <cellStyle name="强调文字颜色 5 2 2 13" xfId="19192"/>
    <cellStyle name="强调文字颜色 5 2 2 14" xfId="19193"/>
    <cellStyle name="强调文字颜色 5 2 2 20" xfId="19194"/>
    <cellStyle name="强调文字颜色 5 2 2 15" xfId="19195"/>
    <cellStyle name="强调文字颜色 5 2 2 21" xfId="19196"/>
    <cellStyle name="强调文字颜色 5 2 2 16" xfId="19197"/>
    <cellStyle name="强调文字颜色 5 2 2 22" xfId="19198"/>
    <cellStyle name="强调文字颜色 5 2 2 17" xfId="19199"/>
    <cellStyle name="强调文字颜色 5 2 2 23" xfId="19200"/>
    <cellStyle name="强调文字颜色 5 2 2 18" xfId="19201"/>
    <cellStyle name="强调文字颜色 5 2 2 2" xfId="19202"/>
    <cellStyle name="强调文字颜色 5 2 2 2 10" xfId="19203"/>
    <cellStyle name="强调文字颜色 5 2 2 2 11" xfId="19204"/>
    <cellStyle name="强调文字颜色 5 2 2 2 12" xfId="19205"/>
    <cellStyle name="强调文字颜色 5 2 2 2 13" xfId="19206"/>
    <cellStyle name="强调文字颜色 5 2 2 2 15" xfId="19207"/>
    <cellStyle name="强调文字颜色 5 2 2 2 4" xfId="19208"/>
    <cellStyle name="强调文字颜色 5 2 2 2 5" xfId="19209"/>
    <cellStyle name="强调文字颜色 5 2 2 2 6" xfId="19210"/>
    <cellStyle name="强调文字颜色 5 2 2 2 7" xfId="19211"/>
    <cellStyle name="强调文字颜色 5 2 2 2 8" xfId="19212"/>
    <cellStyle name="强调文字颜色 5 2 2 2 9" xfId="19213"/>
    <cellStyle name="强调文字颜色 5 2 2 21 10" xfId="19214"/>
    <cellStyle name="强调文字颜色 5 2 2 21 11" xfId="19215"/>
    <cellStyle name="强调文字颜色 5 2 2 21 6" xfId="19216"/>
    <cellStyle name="强调文字颜色 5 2 2 21 7" xfId="19217"/>
    <cellStyle name="强调文字颜色 5 2 2 21 8" xfId="19218"/>
    <cellStyle name="强调文字颜色 5 2 2 21 9" xfId="19219"/>
    <cellStyle name="强调文字颜色 5 2 2 3" xfId="19220"/>
    <cellStyle name="强调文字颜色 5 2 2_庄墓预算（定稿）2改" xfId="19221"/>
    <cellStyle name="强调文字颜色 5 2 3" xfId="19222"/>
    <cellStyle name="强调文字颜色 5 2 3 20" xfId="19223"/>
    <cellStyle name="强调文字颜色 5 2 3 15" xfId="19224"/>
    <cellStyle name="强调文字颜色 5 2 3 22" xfId="19225"/>
    <cellStyle name="强调文字颜色 5 2 3 17" xfId="19226"/>
    <cellStyle name="强调文字颜色 5 2 3 23" xfId="19227"/>
    <cellStyle name="强调文字颜色 5 2 3 18" xfId="19228"/>
    <cellStyle name="输入 3 2 2 6" xfId="19229"/>
    <cellStyle name="强调文字颜色 5 2 3 2" xfId="19230"/>
    <cellStyle name="强调文字颜色 5 2 3 20 2" xfId="19231"/>
    <cellStyle name="强调文字颜色 5 2 3 20 3" xfId="19232"/>
    <cellStyle name="强调文字颜色 5 2 3 20 4" xfId="19233"/>
    <cellStyle name="强调文字颜色 5 2 3 20 5" xfId="19234"/>
    <cellStyle name="强调文字颜色 5 2 3 30" xfId="19235"/>
    <cellStyle name="强调文字颜色 5 2 3 25" xfId="19236"/>
    <cellStyle name="强调文字颜色 5 2 3 27" xfId="19237"/>
    <cellStyle name="强调文字颜色 5 2 3 28" xfId="19238"/>
    <cellStyle name="强调文字颜色 5 2 3 29" xfId="19239"/>
    <cellStyle name="输入 3 2 2 7" xfId="19240"/>
    <cellStyle name="强调文字颜色 5 2 3 3" xfId="19241"/>
    <cellStyle name="输入 3 2 2 9" xfId="19242"/>
    <cellStyle name="强调文字颜色 5 2 3 5" xfId="19243"/>
    <cellStyle name="强调文字颜色 5 2 3 6" xfId="19244"/>
    <cellStyle name="强调文字颜色 5 2 3 7" xfId="19245"/>
    <cellStyle name="强调文字颜色 5 2 3 8" xfId="19246"/>
    <cellStyle name="强调文字颜色 5 2 4" xfId="19247"/>
    <cellStyle name="强调文字颜色 5 2 5" xfId="19248"/>
    <cellStyle name="强调文字颜色 5 2 6" xfId="19249"/>
    <cellStyle name="强调文字颜色 5 2 7" xfId="19250"/>
    <cellStyle name="强调文字颜色 5 2 8" xfId="19251"/>
    <cellStyle name="强调文字颜色 5 2 9" xfId="19252"/>
    <cellStyle name="强调文字颜色 5 3 10" xfId="19253"/>
    <cellStyle name="强调文字颜色 5 3 11" xfId="19254"/>
    <cellStyle name="强调文字颜色 5 3 12" xfId="19255"/>
    <cellStyle name="强调文字颜色 5 3 13" xfId="19256"/>
    <cellStyle name="强调文字颜色 5 3 14" xfId="19257"/>
    <cellStyle name="强调文字颜色 5 3 20" xfId="19258"/>
    <cellStyle name="强调文字颜色 5 3 15" xfId="19259"/>
    <cellStyle name="强调文字颜色 5 3 15 10" xfId="19260"/>
    <cellStyle name="强调文字颜色 5 3 15 11" xfId="19261"/>
    <cellStyle name="强调文字颜色 5 3 15 2" xfId="19262"/>
    <cellStyle name="强调文字颜色 5 3 15 3" xfId="19263"/>
    <cellStyle name="强调文字颜色 5 3 15 4" xfId="19264"/>
    <cellStyle name="强调文字颜色 5 3 15 5" xfId="19265"/>
    <cellStyle name="强调文字颜色 5 3 15 6" xfId="19266"/>
    <cellStyle name="强调文字颜色 5 3 15 7" xfId="19267"/>
    <cellStyle name="强调文字颜色 5 3 15 8" xfId="19268"/>
    <cellStyle name="强调文字颜色 5 3 21" xfId="19269"/>
    <cellStyle name="强调文字颜色 5 3 16" xfId="19270"/>
    <cellStyle name="强调文字颜色 5 3 22" xfId="19271"/>
    <cellStyle name="强调文字颜色 5 3 17" xfId="19272"/>
    <cellStyle name="强调文字颜色 5 3 23" xfId="19273"/>
    <cellStyle name="强调文字颜色 5 3 18" xfId="19274"/>
    <cellStyle name="强调文字颜色 5 3 2" xfId="19275"/>
    <cellStyle name="输出 3 2 2 13" xfId="19276"/>
    <cellStyle name="强调文字颜色 5 3 2 10" xfId="19277"/>
    <cellStyle name="输出 3 2 2 14" xfId="19278"/>
    <cellStyle name="强调文字颜色 5 3 2 11" xfId="19279"/>
    <cellStyle name="输出 3 2 2 15" xfId="19280"/>
    <cellStyle name="强调文字颜色 5 3 2 12" xfId="19281"/>
    <cellStyle name="强调文字颜色 5 3 2 13" xfId="19282"/>
    <cellStyle name="强调文字颜色 5 3 2 14" xfId="19283"/>
    <cellStyle name="强调文字颜色 5 3 2 20" xfId="19284"/>
    <cellStyle name="强调文字颜色 5 3 2 15" xfId="19285"/>
    <cellStyle name="强调文字颜色 5 3 2 16" xfId="19286"/>
    <cellStyle name="强调文字颜色 5 3 2 17" xfId="19287"/>
    <cellStyle name="强调文字颜色 5 3 2 18" xfId="19288"/>
    <cellStyle name="强调文字颜色 5 3 2 19" xfId="19289"/>
    <cellStyle name="强调文字颜色 5 3 2 2" xfId="19290"/>
    <cellStyle name="强调文字颜色 5 3 2 2 11" xfId="19291"/>
    <cellStyle name="强调文字颜色 5 3 2 2 12" xfId="19292"/>
    <cellStyle name="强调文字颜色 5 3 2 2 13" xfId="19293"/>
    <cellStyle name="强调文字颜色 5 3 2 2 14" xfId="19294"/>
    <cellStyle name="强调文字颜色 5 3 2 2 15" xfId="19295"/>
    <cellStyle name="强调文字颜色 5 3 2 2 2" xfId="19296"/>
    <cellStyle name="强调文字颜色 5 3 2 2 3" xfId="19297"/>
    <cellStyle name="强调文字颜色 5 3 2 2 4" xfId="19298"/>
    <cellStyle name="强调文字颜色 5 3 2 2 5" xfId="19299"/>
    <cellStyle name="强调文字颜色 5 3 2 2 6" xfId="19300"/>
    <cellStyle name="强调文字颜色 5 3 2 2 7" xfId="19301"/>
    <cellStyle name="强调文字颜色 5 3 2 2 8" xfId="19302"/>
    <cellStyle name="强调文字颜色 5 3 2 3" xfId="19303"/>
    <cellStyle name="强调文字颜色 5 3 2 4" xfId="19304"/>
    <cellStyle name="强调文字颜色 5 3 2 5" xfId="19305"/>
    <cellStyle name="强调文字颜色 5 3 2 6" xfId="19306"/>
    <cellStyle name="强调文字颜色 5 3 2 7" xfId="19307"/>
    <cellStyle name="强调文字颜色 5 3 2 8" xfId="19308"/>
    <cellStyle name="强调文字颜色 5 3 2 9" xfId="19309"/>
    <cellStyle name="强调文字颜色 5 3 3" xfId="19310"/>
    <cellStyle name="强调文字颜色 5 3 3 14" xfId="19311"/>
    <cellStyle name="强调文字颜色 5 3 3 15" xfId="19312"/>
    <cellStyle name="强调文字颜色 5 3 3 16" xfId="19313"/>
    <cellStyle name="强调文字颜色 5 3 3 17" xfId="19314"/>
    <cellStyle name="强调文字颜色 5 3 3 18" xfId="19315"/>
    <cellStyle name="强调文字颜色 5 3 3 19" xfId="19316"/>
    <cellStyle name="强调文字颜色 5 3 3 2" xfId="19317"/>
    <cellStyle name="强调文字颜色 5 3 3 3" xfId="19318"/>
    <cellStyle name="强调文字颜色 5 3 3 4" xfId="19319"/>
    <cellStyle name="强调文字颜色 5 3 3 5" xfId="19320"/>
    <cellStyle name="强调文字颜色 5 3 3 6" xfId="19321"/>
    <cellStyle name="强调文字颜色 5 3 3 7" xfId="19322"/>
    <cellStyle name="强调文字颜色 5 3 3 8" xfId="19323"/>
    <cellStyle name="强调文字颜色 5 3 3 9" xfId="19324"/>
    <cellStyle name="强调文字颜色 5 3 4" xfId="19325"/>
    <cellStyle name="强调文字颜色 5 3 4 2" xfId="19326"/>
    <cellStyle name="强调文字颜色 5 3 4 3" xfId="19327"/>
    <cellStyle name="强调文字颜色 5 3 5" xfId="19328"/>
    <cellStyle name="强调文字颜色 5 3 6" xfId="19329"/>
    <cellStyle name="强调文字颜色 5 3 7" xfId="19330"/>
    <cellStyle name="强调文字颜色 5 3 8" xfId="19331"/>
    <cellStyle name="强调文字颜色 5 3 9" xfId="19332"/>
    <cellStyle name="强调文字颜色 5 4 10" xfId="19333"/>
    <cellStyle name="强调文字颜色 5 4 11" xfId="19334"/>
    <cellStyle name="强调文字颜色 5 4 12" xfId="19335"/>
    <cellStyle name="强调文字颜色 5 4 13" xfId="19336"/>
    <cellStyle name="强调文字颜色 5 4 14" xfId="19337"/>
    <cellStyle name="强调文字颜色 5 4 20" xfId="19338"/>
    <cellStyle name="强调文字颜色 5 4 15" xfId="19339"/>
    <cellStyle name="强调文字颜色 5 4 21" xfId="19340"/>
    <cellStyle name="强调文字颜色 5 4 16" xfId="19341"/>
    <cellStyle name="强调文字颜色 5 4 16 10" xfId="19342"/>
    <cellStyle name="强调文字颜色 5 4 16 11" xfId="19343"/>
    <cellStyle name="强调文字颜色 5 4 16 2" xfId="19344"/>
    <cellStyle name="强调文字颜色 5 4 16 4" xfId="19345"/>
    <cellStyle name="强调文字颜色 5 4 16 5" xfId="19346"/>
    <cellStyle name="强调文字颜色 5 4 16 7" xfId="19347"/>
    <cellStyle name="强调文字颜色 5 4 22" xfId="19348"/>
    <cellStyle name="强调文字颜色 5 4 17" xfId="19349"/>
    <cellStyle name="强调文字颜色 5 4 23" xfId="19350"/>
    <cellStyle name="强调文字颜色 5 4 18" xfId="19351"/>
    <cellStyle name="强调文字颜色 5 4 24" xfId="19352"/>
    <cellStyle name="强调文字颜色 5 4 19" xfId="19353"/>
    <cellStyle name="强调文字颜色 5 4 2" xfId="19354"/>
    <cellStyle name="强调文字颜色 5 4 25" xfId="19355"/>
    <cellStyle name="强调文字颜色 5 4 26" xfId="19356"/>
    <cellStyle name="强调文字颜色 5 4 3" xfId="19357"/>
    <cellStyle name="强调文字颜色 5 4 4" xfId="19358"/>
    <cellStyle name="强调文字颜色 5 4 5" xfId="19359"/>
    <cellStyle name="强调文字颜色 5 4 6" xfId="19360"/>
    <cellStyle name="强调文字颜色 5 4 7" xfId="19361"/>
    <cellStyle name="强调文字颜色 5 4 8" xfId="19362"/>
    <cellStyle name="强调文字颜色 5 4 9" xfId="19363"/>
    <cellStyle name="样式 1 2 4 10" xfId="19364"/>
    <cellStyle name="强调文字颜色 5 5 2 10" xfId="19365"/>
    <cellStyle name="样式 1 2 4 11" xfId="19366"/>
    <cellStyle name="强调文字颜色 5 5 2 11" xfId="19367"/>
    <cellStyle name="样式 1 2 4 3" xfId="19368"/>
    <cellStyle name="强调文字颜色 5 5 2 3" xfId="19369"/>
    <cellStyle name="样式 1 2 4 4" xfId="19370"/>
    <cellStyle name="强调文字颜色 5 5 2 4" xfId="19371"/>
    <cellStyle name="样式 1 2 4 6" xfId="19372"/>
    <cellStyle name="强调文字颜色 5 5 2 6" xfId="19373"/>
    <cellStyle name="样式 1 2 4 7" xfId="19374"/>
    <cellStyle name="强调文字颜色 5 5 2 7" xfId="19375"/>
    <cellStyle name="样式 1 2 4 8" xfId="19376"/>
    <cellStyle name="强调文字颜色 5 5 2 8" xfId="19377"/>
    <cellStyle name="样式 1 2 4 9" xfId="19378"/>
    <cellStyle name="强调文字颜色 5 5 2 9" xfId="19379"/>
    <cellStyle name="强调文字颜色 5 7" xfId="19380"/>
    <cellStyle name="强调文字颜色 5 8" xfId="19381"/>
    <cellStyle name="强调文字颜色 5 9" xfId="19382"/>
    <cellStyle name="强调文字颜色 6 12" xfId="19383"/>
    <cellStyle name="强调文字颜色 6 12 10" xfId="19384"/>
    <cellStyle name="强调文字颜色 6 12 11" xfId="19385"/>
    <cellStyle name="强调文字颜色 6 12 2" xfId="19386"/>
    <cellStyle name="强调文字颜色 6 12 3" xfId="19387"/>
    <cellStyle name="强调文字颜色 6 12 4" xfId="19388"/>
    <cellStyle name="强调文字颜色 6 12 5" xfId="19389"/>
    <cellStyle name="强调文字颜色 6 12 6" xfId="19390"/>
    <cellStyle name="强调文字颜色 6 12 9" xfId="19391"/>
    <cellStyle name="强调文字颜色 6 13" xfId="19392"/>
    <cellStyle name="强调文字颜色 6 14" xfId="19393"/>
    <cellStyle name="强调文字颜色 6 15" xfId="19394"/>
    <cellStyle name="强调文字颜色 6 2" xfId="19395"/>
    <cellStyle name="强调文字颜色 6 2 11" xfId="19396"/>
    <cellStyle name="强调文字颜色 6 2 12" xfId="19397"/>
    <cellStyle name="强调文字颜色 6 2 13" xfId="19398"/>
    <cellStyle name="强调文字颜色 6 2 14" xfId="19399"/>
    <cellStyle name="强调文字颜色 6 2 20" xfId="19400"/>
    <cellStyle name="强调文字颜色 6 2 15" xfId="19401"/>
    <cellStyle name="强调文字颜色 6 2 15 11" xfId="19402"/>
    <cellStyle name="强调文字颜色 6 2 15 2" xfId="19403"/>
    <cellStyle name="强调文字颜色 6 2 15 3" xfId="19404"/>
    <cellStyle name="强调文字颜色 6 2 15 4" xfId="19405"/>
    <cellStyle name="强调文字颜色 6 2 15 5" xfId="19406"/>
    <cellStyle name="强调文字颜色 6 2 15 6" xfId="19407"/>
    <cellStyle name="强调文字颜色 6 2 15 7" xfId="19408"/>
    <cellStyle name="强调文字颜色 6 2 15 8" xfId="19409"/>
    <cellStyle name="强调文字颜色 6 2 21" xfId="19410"/>
    <cellStyle name="强调文字颜色 6 2 16" xfId="19411"/>
    <cellStyle name="强调文字颜色 6 2 22" xfId="19412"/>
    <cellStyle name="强调文字颜色 6 2 17" xfId="19413"/>
    <cellStyle name="强调文字颜色 6 2 23" xfId="19414"/>
    <cellStyle name="强调文字颜色 6 2 18" xfId="19415"/>
    <cellStyle name="强调文字颜色 6 2 2" xfId="19416"/>
    <cellStyle name="强调文字颜色 6 2 2 10" xfId="19417"/>
    <cellStyle name="强调文字颜色 6 2 2 11" xfId="19418"/>
    <cellStyle name="输出 5 2 2" xfId="19419"/>
    <cellStyle name="强调文字颜色 6 2 2 12" xfId="19420"/>
    <cellStyle name="输出 5 2 3" xfId="19421"/>
    <cellStyle name="强调文字颜色 6 2 2 13" xfId="19422"/>
    <cellStyle name="输出 5 2 4" xfId="19423"/>
    <cellStyle name="强调文字颜色 6 2 2 14" xfId="19424"/>
    <cellStyle name="输出 5 2 5" xfId="19425"/>
    <cellStyle name="强调文字颜色 6 2 2 20" xfId="19426"/>
    <cellStyle name="强调文字颜色 6 2 2 15" xfId="19427"/>
    <cellStyle name="输出 5 2 6" xfId="19428"/>
    <cellStyle name="强调文字颜色 6 2 2 21" xfId="19429"/>
    <cellStyle name="强调文字颜色 6 2 2 16" xfId="19430"/>
    <cellStyle name="输出 5 2 7" xfId="19431"/>
    <cellStyle name="强调文字颜色 6 2 2 22" xfId="19432"/>
    <cellStyle name="强调文字颜色 6 2 2 17" xfId="19433"/>
    <cellStyle name="输出 5 2 8" xfId="19434"/>
    <cellStyle name="强调文字颜色 6 2 2 23" xfId="19435"/>
    <cellStyle name="强调文字颜色 6 2 2 18" xfId="19436"/>
    <cellStyle name="强调文字颜色 6 2 2 2" xfId="19437"/>
    <cellStyle name="强调文字颜色 6 2 2 2 11" xfId="19438"/>
    <cellStyle name="强调文字颜色 6 2 2 2 12" xfId="19439"/>
    <cellStyle name="强调文字颜色 6 2 2 2 13" xfId="19440"/>
    <cellStyle name="强调文字颜色 6 2 2 2 14" xfId="19441"/>
    <cellStyle name="强调文字颜色 6 2 2 2 15" xfId="19442"/>
    <cellStyle name="强调文字颜色 6 2 2 2 2" xfId="19443"/>
    <cellStyle name="强调文字颜色 6 2 2 2 3" xfId="19444"/>
    <cellStyle name="强调文字颜色 6 2 2 2 4" xfId="19445"/>
    <cellStyle name="强调文字颜色 6 2 2 2 6" xfId="19446"/>
    <cellStyle name="强调文字颜色 6 2 2 2 7" xfId="19447"/>
    <cellStyle name="强调文字颜色 6 2 2 2 8" xfId="19448"/>
    <cellStyle name="强调文字颜色 6 2 2 2 9" xfId="19449"/>
    <cellStyle name="强调文字颜色 6 2 2 21 2" xfId="19450"/>
    <cellStyle name="强调文字颜色 6 2 2 21 3" xfId="19451"/>
    <cellStyle name="强调文字颜色 6 2 2 21 4" xfId="19452"/>
    <cellStyle name="强调文字颜色 6 2 2 21 5" xfId="19453"/>
    <cellStyle name="强调文字颜色 6 2 2 21 6" xfId="19454"/>
    <cellStyle name="强调文字颜色 6 2 2 21 7" xfId="19455"/>
    <cellStyle name="强调文字颜色 6 2 2 21 8" xfId="19456"/>
    <cellStyle name="强调文字颜色 6 2 2 21 9" xfId="19457"/>
    <cellStyle name="强调文字颜色 6 2 2 3" xfId="19458"/>
    <cellStyle name="强调文字颜色 6 2 2 6" xfId="19459"/>
    <cellStyle name="强调文字颜色 6 2 2 8" xfId="19460"/>
    <cellStyle name="强调文字颜色 6 2 2 9" xfId="19461"/>
    <cellStyle name="强调文字颜色 6 2 2_庄墓预算（定稿）2改" xfId="19462"/>
    <cellStyle name="强调文字颜色 6 2 3" xfId="19463"/>
    <cellStyle name="强调文字颜色 6 2 3 10" xfId="19464"/>
    <cellStyle name="强调文字颜色 6 2 3 11" xfId="19465"/>
    <cellStyle name="强调文字颜色 6 2 3 12" xfId="19466"/>
    <cellStyle name="强调文字颜色 6 2 3 13" xfId="19467"/>
    <cellStyle name="强调文字颜色 6 2 3 2" xfId="19468"/>
    <cellStyle name="强调文字颜色 6 2 3 20 10" xfId="19469"/>
    <cellStyle name="强调文字颜色 6 2 3 20 11" xfId="19470"/>
    <cellStyle name="强调文字颜色 6 2 3 20 2" xfId="19471"/>
    <cellStyle name="强调文字颜色 6 2 3 20 9" xfId="19472"/>
    <cellStyle name="强调文字颜色 6 2 3 27" xfId="19473"/>
    <cellStyle name="强调文字颜色 6 2 3 28" xfId="19474"/>
    <cellStyle name="强调文字颜色 6 2 3 29" xfId="19475"/>
    <cellStyle name="强调文字颜色 6 2 3 3" xfId="19476"/>
    <cellStyle name="强调文字颜色 6 2 3 5" xfId="19477"/>
    <cellStyle name="强调文字颜色 6 2 4" xfId="19478"/>
    <cellStyle name="强调文字颜色 6 2 5" xfId="19479"/>
    <cellStyle name="强调文字颜色 6 2 6" xfId="19480"/>
    <cellStyle name="强调文字颜色 6 2 7" xfId="19481"/>
    <cellStyle name="强调文字颜色 6 2 8" xfId="19482"/>
    <cellStyle name="强调文字颜色 6 2 9" xfId="19483"/>
    <cellStyle name="强调文字颜色 6 3" xfId="19484"/>
    <cellStyle name="强调文字颜色 6 3 11" xfId="19485"/>
    <cellStyle name="强调文字颜色 6 3 12" xfId="19486"/>
    <cellStyle name="强调文字颜色 6 3 13" xfId="19487"/>
    <cellStyle name="强调文字颜色 6 3 14" xfId="19488"/>
    <cellStyle name="强调文字颜色 6 3 20" xfId="19489"/>
    <cellStyle name="强调文字颜色 6 3 15" xfId="19490"/>
    <cellStyle name="强调文字颜色 6 3 15 10" xfId="19491"/>
    <cellStyle name="强调文字颜色 6 3 15 11" xfId="19492"/>
    <cellStyle name="强调文字颜色 6 3 15 3" xfId="19493"/>
    <cellStyle name="强调文字颜色 6 3 15 4" xfId="19494"/>
    <cellStyle name="强调文字颜色 6 3 15 5" xfId="19495"/>
    <cellStyle name="强调文字颜色 6 3 15 6" xfId="19496"/>
    <cellStyle name="强调文字颜色 6 3 15 7" xfId="19497"/>
    <cellStyle name="强调文字颜色 6 3 15 8" xfId="19498"/>
    <cellStyle name="强调文字颜色 6 3 15 9" xfId="19499"/>
    <cellStyle name="强调文字颜色 6 3 21" xfId="19500"/>
    <cellStyle name="强调文字颜色 6 3 16" xfId="19501"/>
    <cellStyle name="强调文字颜色 6 3 23" xfId="19502"/>
    <cellStyle name="强调文字颜色 6 3 18" xfId="19503"/>
    <cellStyle name="强调文字颜色 6 3 24" xfId="19504"/>
    <cellStyle name="强调文字颜色 6 3 19" xfId="19505"/>
    <cellStyle name="强调文字颜色 6 3 2" xfId="19506"/>
    <cellStyle name="强调文字颜色 6 3 2 10" xfId="19507"/>
    <cellStyle name="强调文字颜色 6 3 2 11" xfId="19508"/>
    <cellStyle name="强调文字颜色 6 3 2 12" xfId="19509"/>
    <cellStyle name="强调文字颜色 6 3 2 13" xfId="19510"/>
    <cellStyle name="强调文字颜色 6 3 2 14" xfId="19511"/>
    <cellStyle name="强调文字颜色 6 3 2 20" xfId="19512"/>
    <cellStyle name="强调文字颜色 6 3 2 15" xfId="19513"/>
    <cellStyle name="强调文字颜色 6 3 2 16" xfId="19514"/>
    <cellStyle name="强调文字颜色 6 3 2 17" xfId="19515"/>
    <cellStyle name="强调文字颜色 6 3 2 18" xfId="19516"/>
    <cellStyle name="强调文字颜色 6 3 2 19" xfId="19517"/>
    <cellStyle name="强调文字颜色 6 3 2 2" xfId="19518"/>
    <cellStyle name="强调文字颜色 6 3 2 2 10" xfId="19519"/>
    <cellStyle name="强调文字颜色 6 3 2 2 11" xfId="19520"/>
    <cellStyle name="强调文字颜色 6 3 2 2 12" xfId="19521"/>
    <cellStyle name="强调文字颜色 6 3 2 2 13" xfId="19522"/>
    <cellStyle name="强调文字颜色 6 3 2 2 14" xfId="19523"/>
    <cellStyle name="强调文字颜色 6 3 2 2 15" xfId="19524"/>
    <cellStyle name="强调文字颜色 6 3 2 2 2" xfId="19525"/>
    <cellStyle name="强调文字颜色 6 3 2 2 3" xfId="19526"/>
    <cellStyle name="强调文字颜色 6 3 2 2 4" xfId="19527"/>
    <cellStyle name="强调文字颜色 6 3 2 2 6" xfId="19528"/>
    <cellStyle name="强调文字颜色 6 3 2 2 7" xfId="19529"/>
    <cellStyle name="强调文字颜色 6 3 2 3" xfId="19530"/>
    <cellStyle name="强调文字颜色 6 3 2 4" xfId="19531"/>
    <cellStyle name="强调文字颜色 6 3 2_庄墓预算（定稿）2改" xfId="19532"/>
    <cellStyle name="强调文字颜色 6 3 25" xfId="19533"/>
    <cellStyle name="强调文字颜色 6 3 3 10" xfId="19534"/>
    <cellStyle name="强调文字颜色 6 3 3 11" xfId="19535"/>
    <cellStyle name="强调文字颜色 6 3 3 12" xfId="19536"/>
    <cellStyle name="强调文字颜色 6 3 3 13" xfId="19537"/>
    <cellStyle name="强调文字颜色 6 3 3 3" xfId="19538"/>
    <cellStyle name="强调文字颜色 6 3 3 4" xfId="19539"/>
    <cellStyle name="强调文字颜色 6 3 3 5" xfId="19540"/>
    <cellStyle name="强调文字颜色 6 3 4 3" xfId="19541"/>
    <cellStyle name="强调文字颜色 6 4" xfId="19542"/>
    <cellStyle name="强调文字颜色 6 4 10" xfId="19543"/>
    <cellStyle name="强调文字颜色 6 4 11" xfId="19544"/>
    <cellStyle name="强调文字颜色 6 4 12" xfId="19545"/>
    <cellStyle name="强调文字颜色 6 4 13" xfId="19546"/>
    <cellStyle name="强调文字颜色 6 4 14" xfId="19547"/>
    <cellStyle name="强调文字颜色 6 4 20" xfId="19548"/>
    <cellStyle name="强调文字颜色 6 4 15" xfId="19549"/>
    <cellStyle name="强调文字颜色 6 4 21" xfId="19550"/>
    <cellStyle name="强调文字颜色 6 4 16" xfId="19551"/>
    <cellStyle name="强调文字颜色 6 4 16 10" xfId="19552"/>
    <cellStyle name="强调文字颜色 6 4 16 11" xfId="19553"/>
    <cellStyle name="强调文字颜色 6 4 16 2" xfId="19554"/>
    <cellStyle name="强调文字颜色 6 4 16 3" xfId="19555"/>
    <cellStyle name="强调文字颜色 6 4 16 4" xfId="19556"/>
    <cellStyle name="强调文字颜色 6 4 16 6" xfId="19557"/>
    <cellStyle name="强调文字颜色 6 4 16 7" xfId="19558"/>
    <cellStyle name="强调文字颜色 6 4 16 8" xfId="19559"/>
    <cellStyle name="强调文字颜色 6 4 16 9" xfId="19560"/>
    <cellStyle name="强调文字颜色 6 4 24" xfId="19561"/>
    <cellStyle name="强调文字颜色 6 4 19" xfId="19562"/>
    <cellStyle name="强调文字颜色 6 4 2" xfId="19563"/>
    <cellStyle name="强调文字颜色 6 4 25" xfId="19564"/>
    <cellStyle name="强调文字颜色 6 4 26" xfId="19565"/>
    <cellStyle name="强调文字颜色 6 4 3" xfId="19566"/>
    <cellStyle name="强调文字颜色 6 4 4" xfId="19567"/>
    <cellStyle name="强调文字颜色 6 4 5" xfId="19568"/>
    <cellStyle name="强调文字颜色 6 4 6" xfId="19569"/>
    <cellStyle name="强调文字颜色 6 4 7" xfId="19570"/>
    <cellStyle name="强调文字颜色 6 4 8" xfId="19571"/>
    <cellStyle name="强调文字颜色 6 4 9" xfId="19572"/>
    <cellStyle name="强调文字颜色 6 5" xfId="19573"/>
    <cellStyle name="强调文字颜色 6 5 2" xfId="19574"/>
    <cellStyle name="强调文字颜色 6 5 2 11" xfId="19575"/>
    <cellStyle name="强调文字颜色 6 5 2 2" xfId="19576"/>
    <cellStyle name="强调文字颜色 6 5 2 3" xfId="19577"/>
    <cellStyle name="强调文字颜色 6 5 2 4" xfId="19578"/>
    <cellStyle name="强调文字颜色 6 5 2 6" xfId="19579"/>
    <cellStyle name="强调文字颜色 6 5 2 7" xfId="19580"/>
    <cellStyle name="强调文字颜色 6 5 2 8" xfId="19581"/>
    <cellStyle name="强调文字颜色 6 5 2 9" xfId="19582"/>
    <cellStyle name="强调文字颜色 6 5 3" xfId="19583"/>
    <cellStyle name="强调文字颜色 6 7" xfId="19584"/>
    <cellStyle name="强调文字颜色 6 8" xfId="19585"/>
    <cellStyle name="强调文字颜色 6 9" xfId="19586"/>
    <cellStyle name="适中 12" xfId="19587"/>
    <cellStyle name="适中 12 10" xfId="19588"/>
    <cellStyle name="适中 12 11" xfId="19589"/>
    <cellStyle name="适中 12 3" xfId="19590"/>
    <cellStyle name="适中 12 4" xfId="19591"/>
    <cellStyle name="适中 12 5" xfId="19592"/>
    <cellStyle name="适中 13" xfId="19593"/>
    <cellStyle name="适中 14" xfId="19594"/>
    <cellStyle name="适中 15" xfId="19595"/>
    <cellStyle name="适中 2 15 10" xfId="19596"/>
    <cellStyle name="适中 2 15 11" xfId="19597"/>
    <cellStyle name="适中 2 15 2" xfId="19598"/>
    <cellStyle name="适中 2 15 3" xfId="19599"/>
    <cellStyle name="适中 2 15 4" xfId="19600"/>
    <cellStyle name="适中 2 15 5" xfId="19601"/>
    <cellStyle name="适中 2 15 6" xfId="19602"/>
    <cellStyle name="适中 2 15 9" xfId="19603"/>
    <cellStyle name="输入 3 2 2 15" xfId="19604"/>
    <cellStyle name="适中 2 22" xfId="19605"/>
    <cellStyle name="适中 2 17" xfId="19606"/>
    <cellStyle name="适中 2 2" xfId="19607"/>
    <cellStyle name="适中 2 2 10" xfId="19608"/>
    <cellStyle name="适中 2 2 11" xfId="19609"/>
    <cellStyle name="适中 2 2 12" xfId="19610"/>
    <cellStyle name="适中 2 2 13" xfId="19611"/>
    <cellStyle name="适中 2 2 20" xfId="19612"/>
    <cellStyle name="适中 2 2 15" xfId="19613"/>
    <cellStyle name="适中 2 2 21" xfId="19614"/>
    <cellStyle name="适中 2 2 16" xfId="19615"/>
    <cellStyle name="适中 2 2 22" xfId="19616"/>
    <cellStyle name="适中 2 2 17" xfId="19617"/>
    <cellStyle name="适中 2 2 23" xfId="19618"/>
    <cellStyle name="适中 2 2 18" xfId="19619"/>
    <cellStyle name="适中 2 2 24" xfId="19620"/>
    <cellStyle name="适中 2 2 19" xfId="19621"/>
    <cellStyle name="适中 2 2 2" xfId="19622"/>
    <cellStyle name="适中 2 2 2 10" xfId="19623"/>
    <cellStyle name="适中 2 2 2 11" xfId="19624"/>
    <cellStyle name="适中 2 2 2 12" xfId="19625"/>
    <cellStyle name="适中 2 2 2 13" xfId="19626"/>
    <cellStyle name="适中 2 2 2 14" xfId="19627"/>
    <cellStyle name="适中 2 2 2 15" xfId="19628"/>
    <cellStyle name="适中 2 2 2 2" xfId="19629"/>
    <cellStyle name="适中 2 2 2 3" xfId="19630"/>
    <cellStyle name="适中 2 2 2 4" xfId="19631"/>
    <cellStyle name="适中 2 2 2 5" xfId="19632"/>
    <cellStyle name="适中 2 2 2 6" xfId="19633"/>
    <cellStyle name="适中 2 2 2 7" xfId="19634"/>
    <cellStyle name="适中 2 2 2 8" xfId="19635"/>
    <cellStyle name="适中 2 2 2 9" xfId="19636"/>
    <cellStyle name="适中 2 2 21 11" xfId="19637"/>
    <cellStyle name="适中 2 2 21 2" xfId="19638"/>
    <cellStyle name="适中 2 2 21 3" xfId="19639"/>
    <cellStyle name="适中 2 2 21 4" xfId="19640"/>
    <cellStyle name="适中 2 2 21 5" xfId="19641"/>
    <cellStyle name="适中 2 2 21 6" xfId="19642"/>
    <cellStyle name="适中 2 2 21 8" xfId="19643"/>
    <cellStyle name="适中 2 2 21 9" xfId="19644"/>
    <cellStyle name="适中 2 2 30" xfId="19645"/>
    <cellStyle name="适中 2 2 25" xfId="19646"/>
    <cellStyle name="适中 2 2 31" xfId="19647"/>
    <cellStyle name="适中 2 2 26" xfId="19648"/>
    <cellStyle name="适中 2 2 27" xfId="19649"/>
    <cellStyle name="适中 2 2 29" xfId="19650"/>
    <cellStyle name="适中 2 2 3" xfId="19651"/>
    <cellStyle name="适中 2 2 5" xfId="19652"/>
    <cellStyle name="适中 2 2 6" xfId="19653"/>
    <cellStyle name="适中 2 2 8" xfId="19654"/>
    <cellStyle name="适中 2 2 9" xfId="19655"/>
    <cellStyle name="适中 2 2_庄墓预算（定稿）2改" xfId="19656"/>
    <cellStyle name="适中 2 3 13" xfId="19657"/>
    <cellStyle name="适中 2 3 14" xfId="19658"/>
    <cellStyle name="适中 2 3 20" xfId="19659"/>
    <cellStyle name="适中 2 3 15" xfId="19660"/>
    <cellStyle name="适中 2 3 21" xfId="19661"/>
    <cellStyle name="适中 2 3 16" xfId="19662"/>
    <cellStyle name="适中 2 3 22" xfId="19663"/>
    <cellStyle name="适中 2 3 17" xfId="19664"/>
    <cellStyle name="适中 2 3 23" xfId="19665"/>
    <cellStyle name="适中 2 3 18" xfId="19666"/>
    <cellStyle name="适中 2 3 24" xfId="19667"/>
    <cellStyle name="适中 2 3 19" xfId="19668"/>
    <cellStyle name="适中 2 3 20 10" xfId="19669"/>
    <cellStyle name="适中 2 3 20 11" xfId="19670"/>
    <cellStyle name="适中 2 3 30" xfId="19671"/>
    <cellStyle name="适中 2 3 25" xfId="19672"/>
    <cellStyle name="适中 2 3 26" xfId="19673"/>
    <cellStyle name="适中 2 3 27" xfId="19674"/>
    <cellStyle name="适中 2 3 28" xfId="19675"/>
    <cellStyle name="适中 2 3 29" xfId="19676"/>
    <cellStyle name="适中 2 4" xfId="19677"/>
    <cellStyle name="适中 2 5" xfId="19678"/>
    <cellStyle name="适中 2 6" xfId="19679"/>
    <cellStyle name="适中 2 7" xfId="19680"/>
    <cellStyle name="适中 2 8" xfId="19681"/>
    <cellStyle name="适中 2 9" xfId="19682"/>
    <cellStyle name="适中 3 10" xfId="19683"/>
    <cellStyle name="适中 3 11" xfId="19684"/>
    <cellStyle name="适中 3 12" xfId="19685"/>
    <cellStyle name="适中 3 14" xfId="19686"/>
    <cellStyle name="适中 3 20" xfId="19687"/>
    <cellStyle name="适中 3 15" xfId="19688"/>
    <cellStyle name="输出 2 2 21 5" xfId="19689"/>
    <cellStyle name="适中 3 15 10" xfId="19690"/>
    <cellStyle name="输出 2 2 21 6" xfId="19691"/>
    <cellStyle name="适中 3 15 11" xfId="19692"/>
    <cellStyle name="适中 3 15 2" xfId="19693"/>
    <cellStyle name="适中 3 15 3" xfId="19694"/>
    <cellStyle name="适中 3 2" xfId="19695"/>
    <cellStyle name="适中 3 2 10" xfId="19696"/>
    <cellStyle name="适中 3 2 11" xfId="19697"/>
    <cellStyle name="适中 3 2 12" xfId="19698"/>
    <cellStyle name="适中 3 2 13" xfId="19699"/>
    <cellStyle name="适中 3 2 20" xfId="19700"/>
    <cellStyle name="适中 3 2 15" xfId="19701"/>
    <cellStyle name="适中 3 2 16" xfId="19702"/>
    <cellStyle name="适中 3 2 17" xfId="19703"/>
    <cellStyle name="适中 3 2 18" xfId="19704"/>
    <cellStyle name="适中 3 2 19" xfId="19705"/>
    <cellStyle name="适中 3 2 2 10" xfId="19706"/>
    <cellStyle name="适中 3 2 2 11" xfId="19707"/>
    <cellStyle name="适中 3 2 2 12" xfId="19708"/>
    <cellStyle name="适中 3 2 2 13" xfId="19709"/>
    <cellStyle name="适中 3 2 2 14" xfId="19710"/>
    <cellStyle name="适中 3 2 2 15" xfId="19711"/>
    <cellStyle name="适中 3 2 2 2" xfId="19712"/>
    <cellStyle name="适中 3 2 2 3" xfId="19713"/>
    <cellStyle name="适中 3 2 2 4" xfId="19714"/>
    <cellStyle name="适中 3 2 2 7" xfId="19715"/>
    <cellStyle name="适中 3 2 2 8" xfId="19716"/>
    <cellStyle name="适中 3 2 2 9" xfId="19717"/>
    <cellStyle name="适中 3 2 4" xfId="19718"/>
    <cellStyle name="适中 3 2_庄墓预算（定稿）2改" xfId="19719"/>
    <cellStyle name="适中 3 3 10" xfId="19720"/>
    <cellStyle name="适中 3 3 11" xfId="19721"/>
    <cellStyle name="适中 3 3 12" xfId="19722"/>
    <cellStyle name="适中 3 3 13" xfId="19723"/>
    <cellStyle name="适中 3 3 14" xfId="19724"/>
    <cellStyle name="适中 3 3 16" xfId="19725"/>
    <cellStyle name="适中 3 3 17" xfId="19726"/>
    <cellStyle name="适中 3 3 18" xfId="19727"/>
    <cellStyle name="适中 3 3 19" xfId="19728"/>
    <cellStyle name="适中 3 3 2" xfId="19729"/>
    <cellStyle name="适中 3 3 3" xfId="19730"/>
    <cellStyle name="适中 3 4" xfId="19731"/>
    <cellStyle name="适中 3 4 2" xfId="19732"/>
    <cellStyle name="适中 3 4 3" xfId="19733"/>
    <cellStyle name="适中 3 5" xfId="19734"/>
    <cellStyle name="适中 3 6" xfId="19735"/>
    <cellStyle name="适中 3 7" xfId="19736"/>
    <cellStyle name="适中 3 8" xfId="19737"/>
    <cellStyle name="适中 3 9" xfId="19738"/>
    <cellStyle name="适中 4 16 4" xfId="19739"/>
    <cellStyle name="适中 4 16 5" xfId="19740"/>
    <cellStyle name="适中 4 16 7" xfId="19741"/>
    <cellStyle name="适中 4 16 8" xfId="19742"/>
    <cellStyle name="适中 4 16 9" xfId="19743"/>
    <cellStyle name="适中 4 24" xfId="19744"/>
    <cellStyle name="适中 4 19" xfId="19745"/>
    <cellStyle name="适中 4 26" xfId="19746"/>
    <cellStyle name="适中 4 4" xfId="19747"/>
    <cellStyle name="适中 4 5" xfId="19748"/>
    <cellStyle name="适中 4 6" xfId="19749"/>
    <cellStyle name="适中 4 7" xfId="19750"/>
    <cellStyle name="适中 4 8" xfId="19751"/>
    <cellStyle name="适中 4 9" xfId="19752"/>
    <cellStyle name="适中 5" xfId="19753"/>
    <cellStyle name="适中 5 2" xfId="19754"/>
    <cellStyle name="适中 5 2 10" xfId="19755"/>
    <cellStyle name="适中 5 2 11" xfId="19756"/>
    <cellStyle name="适中 5 2 2" xfId="19757"/>
    <cellStyle name="适中 5 2 3" xfId="19758"/>
    <cellStyle name="适中 5 2 4" xfId="19759"/>
    <cellStyle name="适中 5 2 5" xfId="19760"/>
    <cellStyle name="适中 5 2 7" xfId="19761"/>
    <cellStyle name="适中 5 2 8" xfId="19762"/>
    <cellStyle name="适中 5 2 9" xfId="19763"/>
    <cellStyle name="输出 12 10" xfId="19764"/>
    <cellStyle name="输出 12 11" xfId="19765"/>
    <cellStyle name="输出 12 3" xfId="19766"/>
    <cellStyle name="输出 12 4" xfId="19767"/>
    <cellStyle name="输出 12 5" xfId="19768"/>
    <cellStyle name="输出 12 6" xfId="19769"/>
    <cellStyle name="输出 12 7" xfId="19770"/>
    <cellStyle name="输出 12 9" xfId="19771"/>
    <cellStyle name="输出 13 3" xfId="19772"/>
    <cellStyle name="输出 13 4" xfId="19773"/>
    <cellStyle name="输出 13 5" xfId="19774"/>
    <cellStyle name="输出 13 6" xfId="19775"/>
    <cellStyle name="输出 2" xfId="19776"/>
    <cellStyle name="注释 12 5" xfId="19777"/>
    <cellStyle name="输出 2 12" xfId="19778"/>
    <cellStyle name="注释 12 6" xfId="19779"/>
    <cellStyle name="输出 2 13" xfId="19780"/>
    <cellStyle name="注释 12 7" xfId="19781"/>
    <cellStyle name="输出 2 14" xfId="19782"/>
    <cellStyle name="注释 12 8" xfId="19783"/>
    <cellStyle name="输出 2 20" xfId="19784"/>
    <cellStyle name="输出 2 15" xfId="19785"/>
    <cellStyle name="输出 2 15 10" xfId="19786"/>
    <cellStyle name="输出 2 15 11" xfId="19787"/>
    <cellStyle name="输出 2 15 3" xfId="19788"/>
    <cellStyle name="注释 12 9" xfId="19789"/>
    <cellStyle name="输出 2 21" xfId="19790"/>
    <cellStyle name="输出 2 16" xfId="19791"/>
    <cellStyle name="注释 4 10" xfId="19792"/>
    <cellStyle name="输出 2 22" xfId="19793"/>
    <cellStyle name="输出 2 17" xfId="19794"/>
    <cellStyle name="注释 4 12" xfId="19795"/>
    <cellStyle name="输出 2 24" xfId="19796"/>
    <cellStyle name="输出 2 19" xfId="19797"/>
    <cellStyle name="输出 2 2" xfId="19798"/>
    <cellStyle name="输出 2 2 10" xfId="19799"/>
    <cellStyle name="输出 2 2 11" xfId="19800"/>
    <cellStyle name="输出 2 2 12" xfId="19801"/>
    <cellStyle name="输出 2 2 13" xfId="19802"/>
    <cellStyle name="输出 2 2 20" xfId="19803"/>
    <cellStyle name="输出 2 2 15" xfId="19804"/>
    <cellStyle name="输出 2 2 21" xfId="19805"/>
    <cellStyle name="输出 2 2 16" xfId="19806"/>
    <cellStyle name="输出 2 2 22" xfId="19807"/>
    <cellStyle name="输出 2 2 17" xfId="19808"/>
    <cellStyle name="输出 2 2 23" xfId="19809"/>
    <cellStyle name="输出 2 2 18" xfId="19810"/>
    <cellStyle name="输出 2 2 24" xfId="19811"/>
    <cellStyle name="输出 2 2 19" xfId="19812"/>
    <cellStyle name="输出 2 2 2 10" xfId="19813"/>
    <cellStyle name="输出 2 2 2 11" xfId="19814"/>
    <cellStyle name="输出 2 2 2 12" xfId="19815"/>
    <cellStyle name="输出 2 2 2 2" xfId="19816"/>
    <cellStyle name="输出 2 2 2 3" xfId="19817"/>
    <cellStyle name="输出 2 2 2 4" xfId="19818"/>
    <cellStyle name="输出 2 2 2 5" xfId="19819"/>
    <cellStyle name="输出 2 2 2 6" xfId="19820"/>
    <cellStyle name="输出 2 2 2 7" xfId="19821"/>
    <cellStyle name="输出 2 2 2 8" xfId="19822"/>
    <cellStyle name="输出 2 2 21 10" xfId="19823"/>
    <cellStyle name="输出 2 2 21 11" xfId="19824"/>
    <cellStyle name="输出 2 2 21 2" xfId="19825"/>
    <cellStyle name="输出 2 2 21 4" xfId="19826"/>
    <cellStyle name="输出 2 2 21 7" xfId="19827"/>
    <cellStyle name="输出 2 2 21 8" xfId="19828"/>
    <cellStyle name="输出 2 2 21 9" xfId="19829"/>
    <cellStyle name="输出 2 2 30" xfId="19830"/>
    <cellStyle name="输出 2 2 25" xfId="19831"/>
    <cellStyle name="输出 2 2 31" xfId="19832"/>
    <cellStyle name="输出 2 2 26" xfId="19833"/>
    <cellStyle name="输出 2 2 27" xfId="19834"/>
    <cellStyle name="输出 2 2_庄墓预算（定稿）2改" xfId="19835"/>
    <cellStyle name="注释 4 13" xfId="19836"/>
    <cellStyle name="输出 2 25" xfId="19837"/>
    <cellStyle name="输出 2 3" xfId="19838"/>
    <cellStyle name="输出 2 3 10" xfId="19839"/>
    <cellStyle name="输出 2 3 11" xfId="19840"/>
    <cellStyle name="输出 2 3 12" xfId="19841"/>
    <cellStyle name="输出 2 3 13" xfId="19842"/>
    <cellStyle name="输出 2 3 20" xfId="19843"/>
    <cellStyle name="输出 2 3 15" xfId="19844"/>
    <cellStyle name="输出 2 3 21" xfId="19845"/>
    <cellStyle name="输出 2 3 16" xfId="19846"/>
    <cellStyle name="输出 2 3 22" xfId="19847"/>
    <cellStyle name="输出 2 3 17" xfId="19848"/>
    <cellStyle name="输出 2 3 24" xfId="19849"/>
    <cellStyle name="输出 2 3 19" xfId="19850"/>
    <cellStyle name="输出 2 3 2" xfId="19851"/>
    <cellStyle name="输出 2 3 20 11" xfId="19852"/>
    <cellStyle name="输出 2 3 20 2" xfId="19853"/>
    <cellStyle name="输出 2 3 3" xfId="19854"/>
    <cellStyle name="输出 2 4" xfId="19855"/>
    <cellStyle name="输出 2 5" xfId="19856"/>
    <cellStyle name="输出 2 6" xfId="19857"/>
    <cellStyle name="输出 2 7" xfId="19858"/>
    <cellStyle name="输出 2 8" xfId="19859"/>
    <cellStyle name="输出 2 9" xfId="19860"/>
    <cellStyle name="输出 3" xfId="19861"/>
    <cellStyle name="输出 3 10" xfId="19862"/>
    <cellStyle name="输出 3 12" xfId="19863"/>
    <cellStyle name="输出 3 13" xfId="19864"/>
    <cellStyle name="输出 3 14" xfId="19865"/>
    <cellStyle name="输出 3 20" xfId="19866"/>
    <cellStyle name="输出 3 15" xfId="19867"/>
    <cellStyle name="输出 3 15 10" xfId="19868"/>
    <cellStyle name="输出 3 15 11" xfId="19869"/>
    <cellStyle name="输出 3 21" xfId="19870"/>
    <cellStyle name="输出 3 16" xfId="19871"/>
    <cellStyle name="输出 3 22" xfId="19872"/>
    <cellStyle name="输出 3 17" xfId="19873"/>
    <cellStyle name="输出 3 24" xfId="19874"/>
    <cellStyle name="输出 3 19" xfId="19875"/>
    <cellStyle name="输出 3 2" xfId="19876"/>
    <cellStyle name="输出 3 2 10" xfId="19877"/>
    <cellStyle name="输出 3 2 12" xfId="19878"/>
    <cellStyle name="输出 3 2 13" xfId="19879"/>
    <cellStyle name="输出 3 2 14" xfId="19880"/>
    <cellStyle name="输出 3 2 20" xfId="19881"/>
    <cellStyle name="输出 3 2 15" xfId="19882"/>
    <cellStyle name="输出 3 2 16" xfId="19883"/>
    <cellStyle name="输出 3 2 17" xfId="19884"/>
    <cellStyle name="输出 3 2 18" xfId="19885"/>
    <cellStyle name="输出 3 2 19" xfId="19886"/>
    <cellStyle name="输出 3 2 2" xfId="19887"/>
    <cellStyle name="输出 3 2 2 2" xfId="19888"/>
    <cellStyle name="输出 3 2 2 3" xfId="19889"/>
    <cellStyle name="输出 3 2 2 4" xfId="19890"/>
    <cellStyle name="输出 3 2 2 5" xfId="19891"/>
    <cellStyle name="输出 3 2 2 6" xfId="19892"/>
    <cellStyle name="输出 3 2 2 7" xfId="19893"/>
    <cellStyle name="输出 3 2 2 8" xfId="19894"/>
    <cellStyle name="输出 3 2 3" xfId="19895"/>
    <cellStyle name="输出 3 2 5" xfId="19896"/>
    <cellStyle name="输出 3 2 6" xfId="19897"/>
    <cellStyle name="输出 3 2 7" xfId="19898"/>
    <cellStyle name="输出 3 2 8" xfId="19899"/>
    <cellStyle name="输出 3 2 9" xfId="19900"/>
    <cellStyle name="输出 3 2_庄墓预算（定稿）2改" xfId="19901"/>
    <cellStyle name="输出 3 25" xfId="19902"/>
    <cellStyle name="输出 3 3" xfId="19903"/>
    <cellStyle name="输出 3 3 10" xfId="19904"/>
    <cellStyle name="输出 3 3 11" xfId="19905"/>
    <cellStyle name="输出 3 3 12" xfId="19906"/>
    <cellStyle name="输出 3 3 13" xfId="19907"/>
    <cellStyle name="输出 3 3 14" xfId="19908"/>
    <cellStyle name="输出 3 3 15" xfId="19909"/>
    <cellStyle name="输出 3 3 16" xfId="19910"/>
    <cellStyle name="输出 3 3 17" xfId="19911"/>
    <cellStyle name="输出 3 3 18" xfId="19912"/>
    <cellStyle name="输出 3 3 19" xfId="19913"/>
    <cellStyle name="输出 3 3 2" xfId="19914"/>
    <cellStyle name="输出 3 3 3" xfId="19915"/>
    <cellStyle name="输出 3 4" xfId="19916"/>
    <cellStyle name="输出 3 4 2" xfId="19917"/>
    <cellStyle name="输出 3 4 3" xfId="19918"/>
    <cellStyle name="输出 3 5" xfId="19919"/>
    <cellStyle name="输出 3 6" xfId="19920"/>
    <cellStyle name="输出 3 7" xfId="19921"/>
    <cellStyle name="输出 3 8" xfId="19922"/>
    <cellStyle name="输出 3 9" xfId="19923"/>
    <cellStyle name="输出 4" xfId="19924"/>
    <cellStyle name="输出 4 10" xfId="19925"/>
    <cellStyle name="输出 4 11" xfId="19926"/>
    <cellStyle name="输出 4 12" xfId="19927"/>
    <cellStyle name="输出 4 13" xfId="19928"/>
    <cellStyle name="输出 4 14" xfId="19929"/>
    <cellStyle name="输出 4 21" xfId="19930"/>
    <cellStyle name="输出 4 16" xfId="19931"/>
    <cellStyle name="输出 4 16 2" xfId="19932"/>
    <cellStyle name="输出 4 16 3" xfId="19933"/>
    <cellStyle name="输出 4 16 4" xfId="19934"/>
    <cellStyle name="输出 4 16 5" xfId="19935"/>
    <cellStyle name="输出 4 16 6" xfId="19936"/>
    <cellStyle name="输出 4 16 7" xfId="19937"/>
    <cellStyle name="输出 4 16 8" xfId="19938"/>
    <cellStyle name="输出 4 16 9" xfId="19939"/>
    <cellStyle name="输出 4 22" xfId="19940"/>
    <cellStyle name="输出 4 17" xfId="19941"/>
    <cellStyle name="输出 4 23" xfId="19942"/>
    <cellStyle name="输出 4 18" xfId="19943"/>
    <cellStyle name="输出 4 24" xfId="19944"/>
    <cellStyle name="输出 4 19" xfId="19945"/>
    <cellStyle name="输出 4 25" xfId="19946"/>
    <cellStyle name="输出 4 26" xfId="19947"/>
    <cellStyle name="输出 4 5" xfId="19948"/>
    <cellStyle name="输出 4 6" xfId="19949"/>
    <cellStyle name="输出 4 9" xfId="19950"/>
    <cellStyle name="输出 5" xfId="19951"/>
    <cellStyle name="输出 5 2" xfId="19952"/>
    <cellStyle name="输出 5 2 10" xfId="19953"/>
    <cellStyle name="输出 5 2 11" xfId="19954"/>
    <cellStyle name="输出 5 3" xfId="19955"/>
    <cellStyle name="输出 6" xfId="19956"/>
    <cellStyle name="输出 7" xfId="19957"/>
    <cellStyle name="输出 8" xfId="19958"/>
    <cellStyle name="输出 9" xfId="19959"/>
    <cellStyle name="输入 11" xfId="19960"/>
    <cellStyle name="输入 12 11" xfId="19961"/>
    <cellStyle name="输入 12 2" xfId="19962"/>
    <cellStyle name="输入 12 3" xfId="19963"/>
    <cellStyle name="输入 13 4" xfId="19964"/>
    <cellStyle name="输入 13 5" xfId="19965"/>
    <cellStyle name="输入 13 6" xfId="19966"/>
    <cellStyle name="输入 2 15 10" xfId="19967"/>
    <cellStyle name="输入 2 15 11" xfId="19968"/>
    <cellStyle name="输入 2 15 2" xfId="19969"/>
    <cellStyle name="输入 2 15 4" xfId="19970"/>
    <cellStyle name="输入 2 15 5" xfId="19971"/>
    <cellStyle name="输入 2 15 6" xfId="19972"/>
    <cellStyle name="输入 2 15 7" xfId="19973"/>
    <cellStyle name="输入 2 22" xfId="19974"/>
    <cellStyle name="输入 2 17" xfId="19975"/>
    <cellStyle name="输入 2 23" xfId="19976"/>
    <cellStyle name="输入 2 18" xfId="19977"/>
    <cellStyle name="输入 2 24" xfId="19978"/>
    <cellStyle name="输入 2 19" xfId="19979"/>
    <cellStyle name="输入 2 2 10" xfId="19980"/>
    <cellStyle name="输入 2 2 11" xfId="19981"/>
    <cellStyle name="输入 2 2 12" xfId="19982"/>
    <cellStyle name="输入 2 2 13" xfId="19983"/>
    <cellStyle name="输入 2 2 14" xfId="19984"/>
    <cellStyle name="输入 2 2 20" xfId="19985"/>
    <cellStyle name="输入 2 2 15" xfId="19986"/>
    <cellStyle name="输入 2 2 21" xfId="19987"/>
    <cellStyle name="输入 2 2 16" xfId="19988"/>
    <cellStyle name="输入 2 2 23" xfId="19989"/>
    <cellStyle name="输入 2 2 18" xfId="19990"/>
    <cellStyle name="输入 2 2 24" xfId="19991"/>
    <cellStyle name="输入 2 2 19" xfId="19992"/>
    <cellStyle name="输入 2 2 2" xfId="19993"/>
    <cellStyle name="输入 2 2 2 2" xfId="19994"/>
    <cellStyle name="输入 2 2 2 3" xfId="19995"/>
    <cellStyle name="输入 2 2 2 4" xfId="19996"/>
    <cellStyle name="输入 2 2 2 5" xfId="19997"/>
    <cellStyle name="输入 2 2 21 11" xfId="19998"/>
    <cellStyle name="输入 2 2 21 5" xfId="19999"/>
    <cellStyle name="输入 2 2 21 6" xfId="20000"/>
    <cellStyle name="输入 2 2 3" xfId="20001"/>
    <cellStyle name="输入 2 2 4" xfId="20002"/>
    <cellStyle name="输入 2 2 5" xfId="20003"/>
    <cellStyle name="输入 2 2 6" xfId="20004"/>
    <cellStyle name="样式 1 2 2 10" xfId="20005"/>
    <cellStyle name="输入 2 2 8" xfId="20006"/>
    <cellStyle name="输入 2 25" xfId="20007"/>
    <cellStyle name="输入 2 3 10" xfId="20008"/>
    <cellStyle name="输入 2 3 11" xfId="20009"/>
    <cellStyle name="输入 2 3 12" xfId="20010"/>
    <cellStyle name="输入 2 3 13" xfId="20011"/>
    <cellStyle name="输入 2 3 14" xfId="20012"/>
    <cellStyle name="输入 2 3 20" xfId="20013"/>
    <cellStyle name="输入 2 3 15" xfId="20014"/>
    <cellStyle name="输入 2 3 21" xfId="20015"/>
    <cellStyle name="输入 2 3 16" xfId="20016"/>
    <cellStyle name="输入 2 3 22" xfId="20017"/>
    <cellStyle name="输入 2 3 17" xfId="20018"/>
    <cellStyle name="输入 2 3 23" xfId="20019"/>
    <cellStyle name="输入 2 3 18" xfId="20020"/>
    <cellStyle name="输入 2 3 24" xfId="20021"/>
    <cellStyle name="输入 2 3 19" xfId="20022"/>
    <cellStyle name="输入 2 3 2" xfId="20023"/>
    <cellStyle name="输入 2 3 20 2" xfId="20024"/>
    <cellStyle name="输入 2 3 20 3" xfId="20025"/>
    <cellStyle name="输入 2 3 20 4" xfId="20026"/>
    <cellStyle name="输入 2 3 20 5" xfId="20027"/>
    <cellStyle name="输入 2 3 20 6" xfId="20028"/>
    <cellStyle name="输入 2 3 20 7" xfId="20029"/>
    <cellStyle name="输入 2 3 20 8" xfId="20030"/>
    <cellStyle name="输入 2 3 3" xfId="20031"/>
    <cellStyle name="输入 2 3 4" xfId="20032"/>
    <cellStyle name="输入 2 3 5" xfId="20033"/>
    <cellStyle name="输入 2 3 6" xfId="20034"/>
    <cellStyle name="输入 2 3 8" xfId="20035"/>
    <cellStyle name="输入 2 3 9" xfId="20036"/>
    <cellStyle name="输入 3 15 10" xfId="20037"/>
    <cellStyle name="输入 3 15 11" xfId="20038"/>
    <cellStyle name="输入 3 15 2" xfId="20039"/>
    <cellStyle name="输入 3 15 3" xfId="20040"/>
    <cellStyle name="输入 3 15 4" xfId="20041"/>
    <cellStyle name="输入 3 15 5" xfId="20042"/>
    <cellStyle name="输入 3 15 7" xfId="20043"/>
    <cellStyle name="输入 3 15 8" xfId="20044"/>
    <cellStyle name="输入 3 22" xfId="20045"/>
    <cellStyle name="输入 3 17" xfId="20046"/>
    <cellStyle name="输入 3 23" xfId="20047"/>
    <cellStyle name="输入 3 18" xfId="20048"/>
    <cellStyle name="输入 3 2 10" xfId="20049"/>
    <cellStyle name="输入 3 2 11" xfId="20050"/>
    <cellStyle name="输入 3 2 12" xfId="20051"/>
    <cellStyle name="输入 3 2 13" xfId="20052"/>
    <cellStyle name="输入 3 2 14" xfId="20053"/>
    <cellStyle name="输入 3 2 20" xfId="20054"/>
    <cellStyle name="输入 3 2 15" xfId="20055"/>
    <cellStyle name="输入 3 2 16" xfId="20056"/>
    <cellStyle name="输入 3 2 19" xfId="20057"/>
    <cellStyle name="输入 3 2 2" xfId="20058"/>
    <cellStyle name="输入 3 2 2 2" xfId="20059"/>
    <cellStyle name="输入 3 2 2 3" xfId="20060"/>
    <cellStyle name="输入 3 2 2 4" xfId="20061"/>
    <cellStyle name="输入 3 2 2 5" xfId="20062"/>
    <cellStyle name="输入 3 2 3" xfId="20063"/>
    <cellStyle name="输入 3 2_庄墓预算（定稿）2改" xfId="20064"/>
    <cellStyle name="输入 3 25" xfId="20065"/>
    <cellStyle name="输入 3 3 11" xfId="20066"/>
    <cellStyle name="输入 3 3 12" xfId="20067"/>
    <cellStyle name="输入 3 3 13" xfId="20068"/>
    <cellStyle name="输入 3 3 14" xfId="20069"/>
    <cellStyle name="输入 3 3 15" xfId="20070"/>
    <cellStyle name="输入 3 3 16" xfId="20071"/>
    <cellStyle name="输入 3 3 17" xfId="20072"/>
    <cellStyle name="输入 3 3 18" xfId="20073"/>
    <cellStyle name="输入 3 3 2" xfId="20074"/>
    <cellStyle name="输入 3 3 3" xfId="20075"/>
    <cellStyle name="输入 3 3 5" xfId="20076"/>
    <cellStyle name="输入 3 3 6" xfId="20077"/>
    <cellStyle name="输入 3 3 7" xfId="20078"/>
    <cellStyle name="输入 3 3 8" xfId="20079"/>
    <cellStyle name="输入 3 3 9" xfId="20080"/>
    <cellStyle name="输入 3 4 2" xfId="20081"/>
    <cellStyle name="输入 3 4 3" xfId="20082"/>
    <cellStyle name="输入 4 12" xfId="20083"/>
    <cellStyle name="输入 4 13" xfId="20084"/>
    <cellStyle name="输入 4 14" xfId="20085"/>
    <cellStyle name="输入 4 16 2" xfId="20086"/>
    <cellStyle name="输入 4 16 3" xfId="20087"/>
    <cellStyle name="输入 4 16 4" xfId="20088"/>
    <cellStyle name="输入 4 16 5" xfId="20089"/>
    <cellStyle name="输入 4 16 6" xfId="20090"/>
    <cellStyle name="输入 4 16 7" xfId="20091"/>
    <cellStyle name="输入 4 16 8" xfId="20092"/>
    <cellStyle name="输入 4 16 9" xfId="20093"/>
    <cellStyle name="输入 4 23" xfId="20094"/>
    <cellStyle name="输入 4 18" xfId="20095"/>
    <cellStyle name="输入 4 24" xfId="20096"/>
    <cellStyle name="输入 4 19" xfId="20097"/>
    <cellStyle name="输入 4 25" xfId="20098"/>
    <cellStyle name="输入 4 7" xfId="20099"/>
    <cellStyle name="输入 5" xfId="20100"/>
    <cellStyle name="输入 5 2 10" xfId="20101"/>
    <cellStyle name="输入 5 2 11" xfId="20102"/>
    <cellStyle name="输入 5 2 3" xfId="20103"/>
    <cellStyle name="输入 5 2 4" xfId="20104"/>
    <cellStyle name="输入 5 2 5" xfId="20105"/>
    <cellStyle name="输入 5 2 6" xfId="20106"/>
    <cellStyle name="输入 5 2 7" xfId="20107"/>
    <cellStyle name="输入 5 2 8" xfId="20108"/>
    <cellStyle name="输入 5 2 9" xfId="20109"/>
    <cellStyle name="输入 6" xfId="20110"/>
    <cellStyle name="输入 7" xfId="20111"/>
    <cellStyle name="输入 8" xfId="20112"/>
    <cellStyle name="输入 9" xfId="20113"/>
    <cellStyle name="样式 1" xfId="20114"/>
    <cellStyle name="样式 1 10" xfId="20115"/>
    <cellStyle name="样式 1 11" xfId="20116"/>
    <cellStyle name="样式 1 12" xfId="20117"/>
    <cellStyle name="样式 1 13" xfId="20118"/>
    <cellStyle name="样式 1 14" xfId="20119"/>
    <cellStyle name="样式 1 15" xfId="20120"/>
    <cellStyle name="样式 1 16" xfId="20121"/>
    <cellStyle name="样式 1 2 10" xfId="20122"/>
    <cellStyle name="样式 1 2 11" xfId="20123"/>
    <cellStyle name="样式 1 2 13" xfId="20124"/>
    <cellStyle name="样式 1 2 2 2 10" xfId="20125"/>
    <cellStyle name="样式 1 2 2 2 11" xfId="20126"/>
    <cellStyle name="样式 1 2 2 2 2" xfId="20127"/>
    <cellStyle name="样式 1 2 2 2 3" xfId="20128"/>
    <cellStyle name="样式 1 2 2 2 4" xfId="20129"/>
    <cellStyle name="样式 1 2 2 3" xfId="20130"/>
    <cellStyle name="样式 1 2 2 4" xfId="20131"/>
    <cellStyle name="样式 1 2 2 5" xfId="20132"/>
    <cellStyle name="样式 1 2 2 6" xfId="20133"/>
    <cellStyle name="样式 1 2 2 7" xfId="20134"/>
    <cellStyle name="样式 1 2 2 8" xfId="20135"/>
    <cellStyle name="样式 1 2 2 9" xfId="20136"/>
    <cellStyle name="样式 1 2 3 3" xfId="20137"/>
    <cellStyle name="样式 1 2 3 4" xfId="20138"/>
    <cellStyle name="样式 1 2 3 6" xfId="20139"/>
    <cellStyle name="样式 1 2 3 7" xfId="20140"/>
    <cellStyle name="样式 1 2 3 8" xfId="20141"/>
    <cellStyle name="样式 1 2 3 9" xfId="20142"/>
    <cellStyle name="样式 1 3 10" xfId="20143"/>
    <cellStyle name="样式 1 3 11" xfId="20144"/>
    <cellStyle name="样式 1 3 12" xfId="20145"/>
    <cellStyle name="样式 1 3 13" xfId="20146"/>
    <cellStyle name="样式 1 3 2" xfId="20147"/>
    <cellStyle name="注释 3 8" xfId="20148"/>
    <cellStyle name="样式 1 3 2 10" xfId="20149"/>
    <cellStyle name="样式 1 3 2 2" xfId="20150"/>
    <cellStyle name="样式 1 3 2 3" xfId="20151"/>
    <cellStyle name="样式 1 3 2 4" xfId="20152"/>
    <cellStyle name="样式 1 3 2 5" xfId="20153"/>
    <cellStyle name="样式 1 3 2 6" xfId="20154"/>
    <cellStyle name="样式 1 3 2 7" xfId="20155"/>
    <cellStyle name="样式 1 3 2 8" xfId="20156"/>
    <cellStyle name="样式 1 3 2 9" xfId="20157"/>
    <cellStyle name="样式 1 3 3" xfId="20158"/>
    <cellStyle name="样式 1 3 4" xfId="20159"/>
    <cellStyle name="样式 1 3 5" xfId="20160"/>
    <cellStyle name="样式 1 3 6" xfId="20161"/>
    <cellStyle name="样式 1 3 7" xfId="20162"/>
    <cellStyle name="样式 1 3 8" xfId="20163"/>
    <cellStyle name="样式 1 4 10" xfId="20164"/>
    <cellStyle name="样式 1 4 12" xfId="20165"/>
    <cellStyle name="样式 1 4 13" xfId="20166"/>
    <cellStyle name="样式 1 4 2" xfId="20167"/>
    <cellStyle name="样式 1 4 2 10" xfId="20168"/>
    <cellStyle name="样式 1 4 2 11" xfId="20169"/>
    <cellStyle name="样式 1 4 3" xfId="20170"/>
    <cellStyle name="样式 1 4 4" xfId="20171"/>
    <cellStyle name="样式 1 4 5" xfId="20172"/>
    <cellStyle name="样式 1 4 6" xfId="20173"/>
    <cellStyle name="样式 1 4 7" xfId="20174"/>
    <cellStyle name="注释 2 3 20 2" xfId="20175"/>
    <cellStyle name="样式 1 4 8" xfId="20176"/>
    <cellStyle name="注释 2 3 20 3" xfId="20177"/>
    <cellStyle name="样式 1 4 9" xfId="20178"/>
    <cellStyle name="样式 1 5 2" xfId="20179"/>
    <cellStyle name="样式 1 5 2 2" xfId="20180"/>
    <cellStyle name="样式 1 5 2 3" xfId="20181"/>
    <cellStyle name="样式 1 5 2 4" xfId="20182"/>
    <cellStyle name="样式 1 5 2 5" xfId="20183"/>
    <cellStyle name="样式 1 5 2 6" xfId="20184"/>
    <cellStyle name="样式 1 6 10" xfId="20185"/>
    <cellStyle name="样式 1 6 11" xfId="20186"/>
    <cellStyle name="样式 1 6 2" xfId="20187"/>
    <cellStyle name="样式 1 6 3" xfId="20188"/>
    <cellStyle name="样式 1 6 4" xfId="20189"/>
    <cellStyle name="样式 1 6 6" xfId="20190"/>
    <cellStyle name="样式 1 6 7" xfId="20191"/>
    <cellStyle name="样式 1 6 9" xfId="20192"/>
    <cellStyle name="样式 1 8" xfId="20193"/>
    <cellStyle name="样式 1 9" xfId="20194"/>
    <cellStyle name="样式 2" xfId="20195"/>
    <cellStyle name="样式 3" xfId="20196"/>
    <cellStyle name="样式 4" xfId="20197"/>
    <cellStyle name="样式 5" xfId="20198"/>
    <cellStyle name="样式 6" xfId="20199"/>
    <cellStyle name="注释 12" xfId="20200"/>
    <cellStyle name="注释 13" xfId="20201"/>
    <cellStyle name="注释 13 6" xfId="20202"/>
    <cellStyle name="注释 14" xfId="20203"/>
    <cellStyle name="注释 15" xfId="20204"/>
    <cellStyle name="注释 2 10" xfId="20205"/>
    <cellStyle name="注释 2 11" xfId="20206"/>
    <cellStyle name="注释 2 12" xfId="20207"/>
    <cellStyle name="注释 2 13" xfId="20208"/>
    <cellStyle name="注释 2 14" xfId="20209"/>
    <cellStyle name="注释 2 20" xfId="20210"/>
    <cellStyle name="注释 2 15" xfId="20211"/>
    <cellStyle name="注释 2 15 10" xfId="20212"/>
    <cellStyle name="注释 2 15 2" xfId="20213"/>
    <cellStyle name="注释 2 15 4" xfId="20214"/>
    <cellStyle name="注释 2 15 6" xfId="20215"/>
    <cellStyle name="注释 2 21" xfId="20216"/>
    <cellStyle name="注释 2 16" xfId="20217"/>
    <cellStyle name="注释 2 22" xfId="20218"/>
    <cellStyle name="注释 2 17" xfId="20219"/>
    <cellStyle name="注释 2 23" xfId="20220"/>
    <cellStyle name="注释 2 18" xfId="20221"/>
    <cellStyle name="注释 2 24" xfId="20222"/>
    <cellStyle name="注释 2 19" xfId="20223"/>
    <cellStyle name="注释 2 2" xfId="20224"/>
    <cellStyle name="注释 2 2 2 10" xfId="20225"/>
    <cellStyle name="注释 2 2 2 12" xfId="20226"/>
    <cellStyle name="注释 2 2 2 13" xfId="20227"/>
    <cellStyle name="注释 2 2 2 14" xfId="20228"/>
    <cellStyle name="注释 2 2 2 15" xfId="20229"/>
    <cellStyle name="注释 2 2 2 2" xfId="20230"/>
    <cellStyle name="注释 2 2 2 3" xfId="20231"/>
    <cellStyle name="注释 2 2 2 4" xfId="20232"/>
    <cellStyle name="注释 2 2 2 5" xfId="20233"/>
    <cellStyle name="注释 2 2 2 6" xfId="20234"/>
    <cellStyle name="注释 2 2 2 7" xfId="20235"/>
    <cellStyle name="注释 2 2 2 8" xfId="20236"/>
    <cellStyle name="注释 2 2 2 9" xfId="20237"/>
    <cellStyle name="注释 2 2 21 4" xfId="20238"/>
    <cellStyle name="注释 2 2 21 5" xfId="20239"/>
    <cellStyle name="注释 2 2 21 6" xfId="20240"/>
    <cellStyle name="注释 2 2 21 8" xfId="20241"/>
    <cellStyle name="注释 2 2 5" xfId="20242"/>
    <cellStyle name="注释 2 25" xfId="20243"/>
    <cellStyle name="注释 2 3 10" xfId="20244"/>
    <cellStyle name="注释 2 3 11" xfId="20245"/>
    <cellStyle name="注释 2 3 12" xfId="20246"/>
    <cellStyle name="注释 2 3 13" xfId="20247"/>
    <cellStyle name="注释 2 3 14" xfId="20248"/>
    <cellStyle name="注释 2 3 20" xfId="20249"/>
    <cellStyle name="注释 2 3 15" xfId="20250"/>
    <cellStyle name="注释 2 3 2" xfId="20251"/>
    <cellStyle name="注释 2 3 20 10" xfId="20252"/>
    <cellStyle name="注释 2 3 20 4" xfId="20253"/>
    <cellStyle name="注释 2 3 20 5" xfId="20254"/>
    <cellStyle name="注释 2 3 20 6" xfId="20255"/>
    <cellStyle name="注释 2 3 20 7" xfId="20256"/>
    <cellStyle name="注释 2 3 20 9" xfId="20257"/>
    <cellStyle name="注释 2 3 3" xfId="20258"/>
    <cellStyle name="注释 2 3 4" xfId="20259"/>
    <cellStyle name="注释 2 3 5" xfId="20260"/>
    <cellStyle name="注释 2 3 9" xfId="20261"/>
    <cellStyle name="注释 2 4" xfId="20262"/>
    <cellStyle name="注释 2 4 2" xfId="20263"/>
    <cellStyle name="注释 2 4 3" xfId="20264"/>
    <cellStyle name="注释 2 5" xfId="20265"/>
    <cellStyle name="注释 2 6" xfId="20266"/>
    <cellStyle name="注释 2 9" xfId="20267"/>
    <cellStyle name="注释 3 10" xfId="20268"/>
    <cellStyle name="注释 3 11" xfId="20269"/>
    <cellStyle name="注释 3 12" xfId="20270"/>
    <cellStyle name="注释 3 13" xfId="20271"/>
    <cellStyle name="注释 3 14" xfId="20272"/>
    <cellStyle name="注释 3 20" xfId="20273"/>
    <cellStyle name="注释 3 15" xfId="20274"/>
    <cellStyle name="注释 3 15 2" xfId="20275"/>
    <cellStyle name="注释 3 15 3" xfId="20276"/>
    <cellStyle name="注释 3 15 4" xfId="20277"/>
    <cellStyle name="注释 3 15 6" xfId="20278"/>
    <cellStyle name="注释 3 15 7" xfId="20279"/>
    <cellStyle name="注释 3 15 9" xfId="20280"/>
    <cellStyle name="注释 3 21" xfId="20281"/>
    <cellStyle name="注释 3 16" xfId="20282"/>
    <cellStyle name="注释 3 22" xfId="20283"/>
    <cellStyle name="注释 3 17" xfId="20284"/>
    <cellStyle name="注释 3 23" xfId="20285"/>
    <cellStyle name="注释 3 18" xfId="20286"/>
    <cellStyle name="注释 3 24" xfId="20287"/>
    <cellStyle name="注释 3 19" xfId="20288"/>
    <cellStyle name="注释 3 2" xfId="20289"/>
    <cellStyle name="注释 3 2 2" xfId="20290"/>
    <cellStyle name="注释 3 2 2 12" xfId="20291"/>
    <cellStyle name="注释 3 2 2 13" xfId="20292"/>
    <cellStyle name="注释 3 2 2 15" xfId="20293"/>
    <cellStyle name="注释 3 2 2 5" xfId="20294"/>
    <cellStyle name="注释 3 2 2 6" xfId="20295"/>
    <cellStyle name="注释 3 2 2 7" xfId="20296"/>
    <cellStyle name="注释 3 2 2 8" xfId="20297"/>
    <cellStyle name="注释 3 2 2 9" xfId="20298"/>
    <cellStyle name="注释 3 25" xfId="20299"/>
    <cellStyle name="注释 3 3 10" xfId="20300"/>
    <cellStyle name="注释 3 3 11" xfId="20301"/>
    <cellStyle name="注释 3 3 12" xfId="20302"/>
    <cellStyle name="注释 3 3 13" xfId="20303"/>
    <cellStyle name="注释 3 3 14" xfId="20304"/>
    <cellStyle name="注释 3 3 15" xfId="20305"/>
    <cellStyle name="注释 3 3 6" xfId="20306"/>
    <cellStyle name="注释 3 4" xfId="20307"/>
    <cellStyle name="注释 3 4 2" xfId="20308"/>
    <cellStyle name="注释 3 4 3" xfId="20309"/>
    <cellStyle name="注释 3 5" xfId="20310"/>
    <cellStyle name="注释 3 6" xfId="20311"/>
    <cellStyle name="注释 4 14" xfId="20312"/>
    <cellStyle name="注释 4 20" xfId="20313"/>
    <cellStyle name="注释 4 15" xfId="20314"/>
    <cellStyle name="注释 4 21" xfId="20315"/>
    <cellStyle name="注释 4 16" xfId="20316"/>
    <cellStyle name="注释 4 16 10" xfId="20317"/>
    <cellStyle name="注释 4 16 11" xfId="20318"/>
    <cellStyle name="注释 4 16 2" xfId="20319"/>
    <cellStyle name="注释 4 16 3" xfId="20320"/>
    <cellStyle name="注释 4 16 4" xfId="20321"/>
    <cellStyle name="注释 4 16 6" xfId="20322"/>
    <cellStyle name="注释 4 16 7" xfId="20323"/>
    <cellStyle name="注释 4 16 8" xfId="20324"/>
    <cellStyle name="注释 4 16 9" xfId="20325"/>
    <cellStyle name="注释 4 22" xfId="20326"/>
    <cellStyle name="注释 4 17" xfId="20327"/>
    <cellStyle name="注释 4 23" xfId="20328"/>
    <cellStyle name="注释 4 18" xfId="20329"/>
    <cellStyle name="注释 4 24" xfId="20330"/>
    <cellStyle name="注释 4 19" xfId="20331"/>
    <cellStyle name="注释 4 2" xfId="20332"/>
    <cellStyle name="注释 4 25" xfId="20333"/>
    <cellStyle name="注释 4 26" xfId="20334"/>
    <cellStyle name="注释 4 4" xfId="20335"/>
    <cellStyle name="注释 4 5" xfId="20336"/>
    <cellStyle name="注释 4 6" xfId="20337"/>
    <cellStyle name="注释 4 8" xfId="20338"/>
    <cellStyle name="注释 4 9" xfId="20339"/>
    <cellStyle name="注释 5 2" xfId="20340"/>
    <cellStyle name="注释 5 2 10" xfId="20341"/>
    <cellStyle name="注释 5 2 11" xfId="20342"/>
    <cellStyle name="注释 5 2 2" xfId="20343"/>
    <cellStyle name="注释 5 2 3" xfId="20344"/>
    <cellStyle name="常规_02水利定额报价表" xfId="20345"/>
  </cellStyles>
  <dxfs count="1">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3"/>
  <sheetViews>
    <sheetView view="pageBreakPreview" zoomScaleNormal="100" zoomScaleSheetLayoutView="100" workbookViewId="0">
      <selection activeCell="C6" sqref="C6:G6"/>
    </sheetView>
  </sheetViews>
  <sheetFormatPr defaultColWidth="9" defaultRowHeight="14.25" outlineLevelCol="6"/>
  <cols>
    <col min="1" max="1" width="18.75" customWidth="1"/>
    <col min="2" max="2" width="11.625" customWidth="1"/>
    <col min="3" max="3" width="11" customWidth="1"/>
    <col min="4" max="4" width="6.875" customWidth="1"/>
    <col min="5" max="5" width="12.125" customWidth="1"/>
    <col min="6" max="6" width="6.25" customWidth="1"/>
    <col min="7" max="7" width="17.875" customWidth="1"/>
  </cols>
  <sheetData>
    <row r="1" ht="42" customHeight="1" spans="1:7">
      <c r="A1" s="135" t="s">
        <v>0</v>
      </c>
      <c r="B1" s="136"/>
      <c r="C1" s="136"/>
      <c r="D1" s="136"/>
      <c r="E1" s="136"/>
      <c r="F1" s="136"/>
      <c r="G1" s="136"/>
    </row>
    <row r="2" ht="32" customHeight="1" spans="1:7">
      <c r="A2" s="137"/>
      <c r="B2" s="137"/>
      <c r="C2" s="137"/>
      <c r="D2" s="137"/>
      <c r="E2" s="137"/>
      <c r="F2" s="137"/>
      <c r="G2" s="137"/>
    </row>
    <row r="3" ht="29.25" customHeight="1" spans="1:7">
      <c r="A3" s="138" t="s">
        <v>1</v>
      </c>
      <c r="B3" s="139"/>
      <c r="C3" s="139"/>
      <c r="D3" s="139"/>
      <c r="E3" s="139"/>
      <c r="F3" s="139"/>
      <c r="G3" s="139"/>
    </row>
    <row r="4" ht="21.95" customHeight="1" spans="1:7">
      <c r="A4" s="140"/>
      <c r="B4" s="140"/>
      <c r="C4" s="140"/>
      <c r="D4" s="141"/>
      <c r="E4" s="140"/>
      <c r="F4" s="140"/>
      <c r="G4" s="140"/>
    </row>
    <row r="5" ht="37.5" customHeight="1" spans="1:7">
      <c r="A5" s="142" t="s">
        <v>2</v>
      </c>
      <c r="B5" s="143"/>
      <c r="C5" s="144">
        <f>控制价汇总表!D18</f>
        <v>187032.287969898</v>
      </c>
      <c r="D5" s="144"/>
      <c r="E5" s="145" t="s">
        <v>3</v>
      </c>
      <c r="F5" s="146"/>
      <c r="G5" s="146"/>
    </row>
    <row r="6" ht="28.5" customHeight="1" spans="1:7">
      <c r="A6" s="142" t="s">
        <v>4</v>
      </c>
      <c r="B6" s="143"/>
      <c r="C6" s="147" t="s">
        <v>5</v>
      </c>
      <c r="D6" s="148"/>
      <c r="E6" s="148"/>
      <c r="F6" s="148"/>
      <c r="G6" s="148"/>
    </row>
    <row r="7" ht="123.75" customHeight="1" spans="1:7">
      <c r="A7" s="140" t="s">
        <v>6</v>
      </c>
      <c r="B7" s="146"/>
      <c r="C7" s="149"/>
      <c r="D7" s="146"/>
      <c r="E7" s="146" t="s">
        <v>7</v>
      </c>
      <c r="F7" s="146"/>
      <c r="G7" s="149"/>
    </row>
    <row r="8" ht="38.1" customHeight="1" spans="1:7">
      <c r="A8" s="150"/>
      <c r="B8" s="151" t="s">
        <v>8</v>
      </c>
      <c r="C8" s="152"/>
      <c r="D8" s="150"/>
      <c r="E8" s="150"/>
      <c r="F8" s="151" t="s">
        <v>9</v>
      </c>
      <c r="G8" s="152"/>
    </row>
    <row r="9" ht="114.75" customHeight="1" spans="1:7">
      <c r="A9" s="140" t="s">
        <v>10</v>
      </c>
      <c r="B9" s="146"/>
      <c r="C9" s="149"/>
      <c r="D9" s="140"/>
      <c r="E9" s="140" t="s">
        <v>10</v>
      </c>
      <c r="F9" s="146"/>
      <c r="G9" s="149"/>
    </row>
    <row r="10" ht="91.5" customHeight="1" spans="1:7">
      <c r="A10" s="150"/>
      <c r="B10" s="151" t="s">
        <v>11</v>
      </c>
      <c r="C10" s="152"/>
      <c r="D10" s="150"/>
      <c r="E10" s="150"/>
      <c r="F10" s="151" t="s">
        <v>11</v>
      </c>
      <c r="G10" s="152"/>
    </row>
    <row r="11" ht="55.5" customHeight="1" spans="1:7">
      <c r="A11" s="140" t="s">
        <v>12</v>
      </c>
      <c r="B11" s="146"/>
      <c r="C11" s="149"/>
      <c r="D11" s="140"/>
      <c r="E11" s="140" t="s">
        <v>13</v>
      </c>
      <c r="F11" s="146"/>
      <c r="G11" s="149"/>
    </row>
    <row r="12" ht="84.75" customHeight="1" spans="1:7">
      <c r="A12" s="150"/>
      <c r="B12" s="151" t="s">
        <v>14</v>
      </c>
      <c r="C12" s="152"/>
      <c r="D12" s="150"/>
      <c r="E12" s="150"/>
      <c r="F12" s="151" t="s">
        <v>15</v>
      </c>
      <c r="G12" s="152"/>
    </row>
    <row r="13" ht="33" customHeight="1" spans="1:7">
      <c r="A13" s="153" t="s">
        <v>16</v>
      </c>
      <c r="B13" s="115"/>
      <c r="C13" s="115"/>
      <c r="D13" s="140"/>
      <c r="E13" s="153" t="s">
        <v>17</v>
      </c>
      <c r="F13" s="115"/>
      <c r="G13" s="115"/>
    </row>
  </sheetData>
  <mergeCells count="21">
    <mergeCell ref="A1:G1"/>
    <mergeCell ref="A2:G2"/>
    <mergeCell ref="A3:G3"/>
    <mergeCell ref="A5:B5"/>
    <mergeCell ref="C5:D5"/>
    <mergeCell ref="A6:B6"/>
    <mergeCell ref="C6:G6"/>
    <mergeCell ref="B7:C7"/>
    <mergeCell ref="F7:G7"/>
    <mergeCell ref="B8:C8"/>
    <mergeCell ref="F8:G8"/>
    <mergeCell ref="B9:C9"/>
    <mergeCell ref="F9:G9"/>
    <mergeCell ref="B10:C10"/>
    <mergeCell ref="F10:G10"/>
    <mergeCell ref="B11:C11"/>
    <mergeCell ref="F11:G11"/>
    <mergeCell ref="B12:C12"/>
    <mergeCell ref="F12:G12"/>
    <mergeCell ref="A13:C13"/>
    <mergeCell ref="E13:G13"/>
  </mergeCells>
  <printOptions horizontalCentered="1" verticalCentered="1"/>
  <pageMargins left="0.554166666666667" right="0.554166666666667" top="1" bottom="1" header="0.511805555555556" footer="0.511805555555556"/>
  <pageSetup paperSize="9" scale="8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110"/>
  <sheetViews>
    <sheetView workbookViewId="0">
      <selection activeCell="F20" sqref="F20"/>
    </sheetView>
  </sheetViews>
  <sheetFormatPr defaultColWidth="9" defaultRowHeight="24" customHeight="1" outlineLevelCol="5"/>
  <cols>
    <col min="1" max="1" width="6.375" customWidth="1"/>
    <col min="2" max="2" width="19.75" customWidth="1"/>
    <col min="3" max="3" width="19.875" customWidth="1"/>
    <col min="4" max="4" width="6.375" customWidth="1"/>
    <col min="6" max="6" width="13.75" customWidth="1"/>
  </cols>
  <sheetData>
    <row r="1" customHeight="1" spans="1:6">
      <c r="A1" s="1" t="s">
        <v>442</v>
      </c>
      <c r="B1" s="2"/>
      <c r="C1" s="2"/>
      <c r="D1" s="2"/>
      <c r="E1" s="2"/>
      <c r="F1" s="2"/>
    </row>
    <row r="2" customHeight="1" spans="1:6">
      <c r="A2" s="3" t="s">
        <v>443</v>
      </c>
      <c r="B2" s="4"/>
      <c r="C2" s="5" t="s">
        <v>444</v>
      </c>
      <c r="D2" s="6"/>
      <c r="E2" s="5" t="s">
        <v>445</v>
      </c>
      <c r="F2" s="6"/>
    </row>
    <row r="3" customHeight="1" spans="1:6">
      <c r="A3" s="3" t="s">
        <v>46</v>
      </c>
      <c r="B3" s="5" t="s">
        <v>446</v>
      </c>
      <c r="C3" s="5" t="s">
        <v>447</v>
      </c>
      <c r="D3" s="6"/>
      <c r="E3" s="6"/>
      <c r="F3" s="3" t="s">
        <v>448</v>
      </c>
    </row>
    <row r="4" ht="30.75" customHeight="1" spans="1:6">
      <c r="A4" s="6">
        <v>1</v>
      </c>
      <c r="B4" s="7" t="s">
        <v>449</v>
      </c>
      <c r="C4" s="6"/>
      <c r="D4" s="6"/>
      <c r="E4" s="6"/>
      <c r="F4" s="6">
        <v>9.27</v>
      </c>
    </row>
    <row r="5" customHeight="1" spans="1:6">
      <c r="A5" s="6">
        <v>2</v>
      </c>
      <c r="B5" s="7" t="s">
        <v>450</v>
      </c>
      <c r="C5" s="6"/>
      <c r="D5" s="6"/>
      <c r="E5" s="6"/>
      <c r="F5" s="6">
        <v>74.16</v>
      </c>
    </row>
    <row r="6" customHeight="1" spans="1:6">
      <c r="A6" s="8"/>
      <c r="B6" s="8"/>
      <c r="C6" s="8"/>
      <c r="D6" s="8"/>
      <c r="E6" s="8"/>
      <c r="F6" s="8"/>
    </row>
    <row r="7" customHeight="1" spans="1:6">
      <c r="A7" s="3" t="s">
        <v>443</v>
      </c>
      <c r="B7" s="4"/>
      <c r="C7" s="5" t="s">
        <v>444</v>
      </c>
      <c r="D7" s="6"/>
      <c r="E7" s="5" t="s">
        <v>445</v>
      </c>
      <c r="F7" s="6"/>
    </row>
    <row r="8" customHeight="1" spans="1:6">
      <c r="A8" s="3" t="s">
        <v>46</v>
      </c>
      <c r="B8" s="5" t="s">
        <v>446</v>
      </c>
      <c r="C8" s="5" t="s">
        <v>447</v>
      </c>
      <c r="D8" s="6"/>
      <c r="E8" s="6"/>
      <c r="F8" s="3" t="s">
        <v>448</v>
      </c>
    </row>
    <row r="9" customHeight="1" spans="1:6">
      <c r="A9" s="6">
        <v>1</v>
      </c>
      <c r="B9" s="7" t="s">
        <v>449</v>
      </c>
      <c r="C9" s="6"/>
      <c r="D9" s="6"/>
      <c r="E9" s="6"/>
      <c r="F9" s="9">
        <v>8.57</v>
      </c>
    </row>
    <row r="10" customHeight="1" spans="1:6">
      <c r="A10" s="6">
        <v>2</v>
      </c>
      <c r="B10" s="7" t="s">
        <v>450</v>
      </c>
      <c r="C10" s="6"/>
      <c r="D10" s="6"/>
      <c r="E10" s="6"/>
      <c r="F10" s="9">
        <v>68.56</v>
      </c>
    </row>
    <row r="11" customHeight="1" spans="1:6">
      <c r="A11" s="10"/>
      <c r="B11" s="10"/>
      <c r="C11" s="8"/>
      <c r="D11" s="8"/>
      <c r="E11" s="8"/>
      <c r="F11" s="8"/>
    </row>
    <row r="12" customHeight="1" spans="1:6">
      <c r="A12" s="3" t="s">
        <v>443</v>
      </c>
      <c r="B12" s="4"/>
      <c r="C12" s="5" t="s">
        <v>444</v>
      </c>
      <c r="D12" s="6"/>
      <c r="E12" s="5" t="s">
        <v>445</v>
      </c>
      <c r="F12" s="6"/>
    </row>
    <row r="13" customHeight="1" spans="1:6">
      <c r="A13" s="3" t="s">
        <v>46</v>
      </c>
      <c r="B13" s="5" t="s">
        <v>446</v>
      </c>
      <c r="C13" s="5" t="s">
        <v>447</v>
      </c>
      <c r="D13" s="6"/>
      <c r="E13" s="6"/>
      <c r="F13" s="3" t="s">
        <v>448</v>
      </c>
    </row>
    <row r="14" customHeight="1" spans="1:6">
      <c r="A14" s="6">
        <v>1</v>
      </c>
      <c r="B14" s="7" t="s">
        <v>449</v>
      </c>
      <c r="C14" s="6"/>
      <c r="D14" s="6"/>
      <c r="E14" s="6"/>
      <c r="F14" s="6">
        <v>7.28</v>
      </c>
    </row>
    <row r="15" customHeight="1" spans="1:6">
      <c r="A15" s="6">
        <v>2</v>
      </c>
      <c r="B15" s="7" t="s">
        <v>450</v>
      </c>
      <c r="C15" s="6"/>
      <c r="D15" s="6"/>
      <c r="E15" s="6"/>
      <c r="F15" s="6">
        <v>58.24</v>
      </c>
    </row>
    <row r="16" customHeight="1" spans="1:6">
      <c r="A16" s="8"/>
      <c r="B16" s="8"/>
      <c r="C16" s="8"/>
      <c r="D16" s="8"/>
      <c r="E16" s="8"/>
      <c r="F16" s="8"/>
    </row>
    <row r="17" customHeight="1" spans="1:6">
      <c r="A17" s="3" t="s">
        <v>443</v>
      </c>
      <c r="B17" s="4"/>
      <c r="C17" s="5" t="s">
        <v>444</v>
      </c>
      <c r="D17" s="6"/>
      <c r="E17" s="5" t="s">
        <v>445</v>
      </c>
      <c r="F17" s="6"/>
    </row>
    <row r="18" customHeight="1" spans="1:6">
      <c r="A18" s="3" t="s">
        <v>46</v>
      </c>
      <c r="B18" s="5" t="s">
        <v>446</v>
      </c>
      <c r="C18" s="5" t="s">
        <v>447</v>
      </c>
      <c r="D18" s="6"/>
      <c r="E18" s="6"/>
      <c r="F18" s="3" t="s">
        <v>448</v>
      </c>
    </row>
    <row r="19" customHeight="1" spans="1:6">
      <c r="A19" s="6">
        <v>1</v>
      </c>
      <c r="B19" s="7" t="s">
        <v>449</v>
      </c>
      <c r="C19" s="6"/>
      <c r="D19" s="6"/>
      <c r="E19" s="6"/>
      <c r="F19" s="6">
        <v>4.64</v>
      </c>
    </row>
    <row r="20" customHeight="1" spans="1:6">
      <c r="A20" s="6">
        <v>2</v>
      </c>
      <c r="B20" s="7" t="s">
        <v>450</v>
      </c>
      <c r="C20" s="6"/>
      <c r="D20" s="6"/>
      <c r="E20" s="6"/>
      <c r="F20" s="6">
        <v>37.12</v>
      </c>
    </row>
    <row r="32" ht="33" customHeight="1"/>
    <row r="60" ht="34.5" customHeight="1"/>
    <row r="88" ht="33" customHeight="1"/>
    <row r="110" customHeight="1" spans="1:1">
      <c r="A110" t="s">
        <v>282</v>
      </c>
    </row>
  </sheetData>
  <mergeCells count="34">
    <mergeCell ref="A1:F1"/>
    <mergeCell ref="A2:B2"/>
    <mergeCell ref="C2:D2"/>
    <mergeCell ref="C3:E3"/>
    <mergeCell ref="C4:E4"/>
    <mergeCell ref="C5:E5"/>
    <mergeCell ref="A7:B7"/>
    <mergeCell ref="C7:D7"/>
    <mergeCell ref="C8:E8"/>
    <mergeCell ref="C9:E9"/>
    <mergeCell ref="C10:E10"/>
    <mergeCell ref="A12:B12"/>
    <mergeCell ref="C12:D12"/>
    <mergeCell ref="C13:E13"/>
    <mergeCell ref="C14:E14"/>
    <mergeCell ref="C15:E15"/>
    <mergeCell ref="A17:B17"/>
    <mergeCell ref="C17:D17"/>
    <mergeCell ref="C18:E18"/>
    <mergeCell ref="C19:E19"/>
    <mergeCell ref="C20:E20"/>
    <mergeCell ref="A26:D26"/>
    <mergeCell ref="A29:D29"/>
    <mergeCell ref="A31:B31"/>
    <mergeCell ref="C31:D31"/>
    <mergeCell ref="A54:D54"/>
    <mergeCell ref="A57:D57"/>
    <mergeCell ref="A59:B59"/>
    <mergeCell ref="C59:D59"/>
    <mergeCell ref="A81:D81"/>
    <mergeCell ref="A85:D85"/>
    <mergeCell ref="A87:B87"/>
    <mergeCell ref="C87:D87"/>
    <mergeCell ref="A110:D110"/>
  </mergeCells>
  <pageMargins left="1.13888888888889" right="0.55" top="0.919444444444445" bottom="0.788888888888889" header="0.509027777777778" footer="0.509027777777778"/>
  <pageSetup paperSize="9" firstPageNumber="24" orientation="portrait" useFirstPageNumber="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36" sqref="P36"/>
    </sheetView>
  </sheetViews>
  <sheetFormatPr defaultColWidth="9" defaultRowHeight="14.25"/>
  <sheetData/>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26"/>
  <sheetViews>
    <sheetView tabSelected="1" view="pageBreakPreview" zoomScaleNormal="100" zoomScaleSheetLayoutView="100" workbookViewId="0">
      <selection activeCell="A1" sqref="A1"/>
    </sheetView>
  </sheetViews>
  <sheetFormatPr defaultColWidth="9" defaultRowHeight="14.25"/>
  <cols>
    <col min="1" max="1" width="83.375" customWidth="1"/>
    <col min="2" max="3" width="96.625" customWidth="1"/>
  </cols>
  <sheetData>
    <row r="1" ht="37.5" customHeight="1" spans="1:1">
      <c r="A1" s="55" t="s">
        <v>18</v>
      </c>
    </row>
    <row r="2" ht="24.95" customHeight="1" spans="1:1">
      <c r="A2" s="132" t="s">
        <v>19</v>
      </c>
    </row>
    <row r="3" ht="24" customHeight="1" spans="1:1">
      <c r="A3" s="133" t="s">
        <v>20</v>
      </c>
    </row>
    <row r="4" ht="35.25" customHeight="1" spans="1:1">
      <c r="A4" s="134" t="s">
        <v>21</v>
      </c>
    </row>
    <row r="5" ht="24" customHeight="1" spans="1:1">
      <c r="A5" s="134" t="s">
        <v>22</v>
      </c>
    </row>
    <row r="6" ht="18.75" customHeight="1" spans="1:1">
      <c r="A6" s="132" t="s">
        <v>23</v>
      </c>
    </row>
    <row r="7" ht="45.75" customHeight="1" spans="1:1">
      <c r="A7" s="134" t="s">
        <v>24</v>
      </c>
    </row>
    <row r="8" spans="1:1">
      <c r="A8" s="132" t="s">
        <v>25</v>
      </c>
    </row>
    <row r="9" ht="18.95" customHeight="1" spans="1:1">
      <c r="A9" s="132" t="s">
        <v>26</v>
      </c>
    </row>
    <row r="10" ht="28.5" spans="1:1">
      <c r="A10" s="134" t="s">
        <v>27</v>
      </c>
    </row>
    <row r="11" spans="1:1">
      <c r="A11" s="132" t="s">
        <v>28</v>
      </c>
    </row>
    <row r="12" ht="52" customHeight="1" spans="1:1">
      <c r="A12" s="134" t="s">
        <v>29</v>
      </c>
    </row>
    <row r="13" ht="21" customHeight="1" spans="1:1">
      <c r="A13" s="133" t="s">
        <v>30</v>
      </c>
    </row>
    <row r="14" ht="21.95" customHeight="1" spans="1:1">
      <c r="A14" s="132" t="s">
        <v>31</v>
      </c>
    </row>
    <row r="15" ht="33" customHeight="1" spans="1:1">
      <c r="A15" s="134" t="s">
        <v>32</v>
      </c>
    </row>
    <row r="16" ht="21.95" customHeight="1" spans="1:1">
      <c r="A16" s="134" t="s">
        <v>33</v>
      </c>
    </row>
    <row r="17" ht="39" customHeight="1" spans="1:1">
      <c r="A17" s="134" t="s">
        <v>34</v>
      </c>
    </row>
    <row r="18" ht="18" customHeight="1" spans="1:1">
      <c r="A18" s="134" t="s">
        <v>35</v>
      </c>
    </row>
    <row r="19" ht="24" customHeight="1" spans="1:1">
      <c r="A19" s="134" t="s">
        <v>36</v>
      </c>
    </row>
    <row r="20" ht="22.5" customHeight="1" spans="1:1">
      <c r="A20" s="132" t="s">
        <v>37</v>
      </c>
    </row>
    <row r="21" ht="23.25" customHeight="1" spans="1:1">
      <c r="A21" s="132" t="s">
        <v>38</v>
      </c>
    </row>
    <row r="22" ht="29.25" customHeight="1" spans="1:1">
      <c r="A22" s="134" t="s">
        <v>39</v>
      </c>
    </row>
    <row r="23" ht="21.75" customHeight="1" spans="1:1">
      <c r="A23" s="132" t="s">
        <v>40</v>
      </c>
    </row>
    <row r="24" ht="23.25" customHeight="1" spans="1:1">
      <c r="A24" s="134" t="s">
        <v>41</v>
      </c>
    </row>
    <row r="25" ht="23.25" customHeight="1" spans="1:1">
      <c r="A25" s="132" t="s">
        <v>42</v>
      </c>
    </row>
    <row r="26" ht="18" customHeight="1" spans="1:1">
      <c r="A26" s="134" t="s">
        <v>43</v>
      </c>
    </row>
  </sheetData>
  <printOptions horizontalCentered="1" verticalCentered="1"/>
  <pageMargins left="0.554166666666667" right="0.554166666666667" top="0.802777777777778" bottom="0.802777777777778"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28"/>
  <sheetViews>
    <sheetView showZeros="0" view="pageBreakPreview" zoomScaleNormal="100" zoomScaleSheetLayoutView="100" workbookViewId="0">
      <selection activeCell="A2" sqref="A2:E2"/>
    </sheetView>
  </sheetViews>
  <sheetFormatPr defaultColWidth="8.75" defaultRowHeight="21" customHeight="1" outlineLevelCol="5"/>
  <cols>
    <col min="1" max="1" width="9" customWidth="1"/>
    <col min="2" max="2" width="34.875" customWidth="1"/>
    <col min="3" max="3" width="12.625" customWidth="1"/>
    <col min="4" max="4" width="16.375" customWidth="1"/>
    <col min="5" max="5" width="23.25" style="114" customWidth="1"/>
    <col min="6" max="6" width="15.375" style="115" customWidth="1"/>
    <col min="7" max="7" width="16.5" customWidth="1"/>
  </cols>
  <sheetData>
    <row r="1" ht="26.1" customHeight="1" spans="1:5">
      <c r="A1" s="116" t="s">
        <v>44</v>
      </c>
      <c r="B1" s="116"/>
      <c r="C1" s="116"/>
      <c r="D1" s="116"/>
      <c r="E1" s="116"/>
    </row>
    <row r="2" ht="18" customHeight="1" spans="1:4">
      <c r="A2" s="79" t="s">
        <v>45</v>
      </c>
      <c r="B2" s="114"/>
      <c r="C2" s="114"/>
      <c r="D2" s="114"/>
    </row>
    <row r="3" ht="30" customHeight="1" spans="1:6">
      <c r="A3" s="117" t="s">
        <v>46</v>
      </c>
      <c r="B3" s="117" t="s">
        <v>47</v>
      </c>
      <c r="C3" s="117" t="s">
        <v>48</v>
      </c>
      <c r="D3" s="117" t="s">
        <v>49</v>
      </c>
      <c r="E3" s="117" t="s">
        <v>50</v>
      </c>
      <c r="F3" s="118"/>
    </row>
    <row r="4" s="112" customFormat="1" ht="30" customHeight="1" spans="1:6">
      <c r="A4" s="119"/>
      <c r="B4" s="119" t="s">
        <v>51</v>
      </c>
      <c r="C4" s="119" t="s">
        <v>3</v>
      </c>
      <c r="D4" s="120">
        <f>D5+D6+D7+D8+D9</f>
        <v>176125.98854276</v>
      </c>
      <c r="E4" s="121"/>
      <c r="F4" s="122"/>
    </row>
    <row r="5" s="112" customFormat="1" ht="30" customHeight="1" spans="1:6">
      <c r="A5" s="119" t="s">
        <v>52</v>
      </c>
      <c r="B5" s="119" t="str">
        <f>分部分项工程量清单计价表!B5</f>
        <v>土方工程</v>
      </c>
      <c r="C5" s="123" t="s">
        <v>3</v>
      </c>
      <c r="D5" s="120">
        <f>分部分项工程量清单计价表!G5</f>
        <v>35097.4841537659</v>
      </c>
      <c r="E5" s="121"/>
      <c r="F5" s="122"/>
    </row>
    <row r="6" s="112" customFormat="1" ht="30" customHeight="1" spans="1:6">
      <c r="A6" s="123" t="s">
        <v>53</v>
      </c>
      <c r="B6" s="119" t="str">
        <f>分部分项工程量清单计价表!B15</f>
        <v>砌石工程</v>
      </c>
      <c r="C6" s="123" t="s">
        <v>3</v>
      </c>
      <c r="D6" s="120">
        <f>分部分项工程量清单计价表!G15</f>
        <v>9886.86934694421</v>
      </c>
      <c r="E6" s="124"/>
      <c r="F6" s="122"/>
    </row>
    <row r="7" s="113" customFormat="1" ht="30" customHeight="1" spans="1:6">
      <c r="A7" s="123" t="s">
        <v>54</v>
      </c>
      <c r="B7" s="119" t="str">
        <f>分部分项工程量清单计价表!B17</f>
        <v>砌砖工程</v>
      </c>
      <c r="C7" s="123" t="s">
        <v>3</v>
      </c>
      <c r="D7" s="120">
        <f>分部分项工程量清单计价表!G17</f>
        <v>2699.01915902994</v>
      </c>
      <c r="E7" s="125"/>
      <c r="F7" s="118"/>
    </row>
    <row r="8" s="112" customFormat="1" ht="30" customHeight="1" spans="1:6">
      <c r="A8" s="123" t="s">
        <v>55</v>
      </c>
      <c r="B8" s="119" t="str">
        <f>分部分项工程量清单计价表!B20</f>
        <v>砼及钢筋砼工程</v>
      </c>
      <c r="C8" s="123" t="s">
        <v>3</v>
      </c>
      <c r="D8" s="120">
        <f>分部分项工程量清单计价表!G20</f>
        <v>43832.1264166393</v>
      </c>
      <c r="E8" s="121"/>
      <c r="F8" s="122"/>
    </row>
    <row r="9" s="112" customFormat="1" ht="30" customHeight="1" spans="1:6">
      <c r="A9" s="123" t="s">
        <v>56</v>
      </c>
      <c r="B9" s="119" t="str">
        <f>分部分项工程量清单计价表!B26</f>
        <v>其他</v>
      </c>
      <c r="C9" s="123" t="s">
        <v>3</v>
      </c>
      <c r="D9" s="120">
        <f>分部分项工程量清单计价表!G26</f>
        <v>84610.4894663809</v>
      </c>
      <c r="F9" s="122"/>
    </row>
    <row r="10" s="112" customFormat="1" ht="30" customHeight="1" spans="1:6">
      <c r="A10" s="119"/>
      <c r="B10" s="119"/>
      <c r="C10" s="123"/>
      <c r="D10" s="120"/>
      <c r="E10" s="121"/>
      <c r="F10" s="122"/>
    </row>
    <row r="11" s="112" customFormat="1" ht="30" customHeight="1" spans="1:6">
      <c r="A11" s="119"/>
      <c r="B11" s="119"/>
      <c r="C11" s="123"/>
      <c r="D11" s="120"/>
      <c r="E11" s="121"/>
      <c r="F11" s="122"/>
    </row>
    <row r="12" s="112" customFormat="1" ht="30" customHeight="1" spans="1:6">
      <c r="A12" s="119"/>
      <c r="B12" s="119" t="s">
        <v>57</v>
      </c>
      <c r="C12" s="119" t="s">
        <v>3</v>
      </c>
      <c r="D12" s="120">
        <f>临时设施工程量清单计价表!F13</f>
        <v>2000</v>
      </c>
      <c r="E12" s="121"/>
      <c r="F12" s="122"/>
    </row>
    <row r="13" s="112" customFormat="1" ht="30" customHeight="1" spans="1:6">
      <c r="A13" s="119"/>
      <c r="B13" s="119"/>
      <c r="C13" s="119"/>
      <c r="D13" s="120"/>
      <c r="E13" s="121"/>
      <c r="F13" s="122"/>
    </row>
    <row r="14" s="112" customFormat="1" ht="30" customHeight="1" spans="1:6">
      <c r="A14" s="119"/>
      <c r="B14" s="119" t="s">
        <v>58</v>
      </c>
      <c r="C14" s="119" t="s">
        <v>3</v>
      </c>
      <c r="D14" s="120">
        <f>D4+D12</f>
        <v>178125.98854276</v>
      </c>
      <c r="E14" s="121"/>
      <c r="F14" s="122"/>
    </row>
    <row r="15" s="112" customFormat="1" ht="30" customHeight="1" spans="1:6">
      <c r="A15" s="119"/>
      <c r="B15" s="119"/>
      <c r="C15" s="119"/>
      <c r="D15" s="120"/>
      <c r="E15" s="121"/>
      <c r="F15" s="122"/>
    </row>
    <row r="16" s="112" customFormat="1" ht="30" customHeight="1" spans="1:6">
      <c r="A16" s="119"/>
      <c r="B16" s="119" t="s">
        <v>59</v>
      </c>
      <c r="C16" s="126">
        <v>0.05</v>
      </c>
      <c r="D16" s="120">
        <f>D14*0.05</f>
        <v>8906.29942713801</v>
      </c>
      <c r="E16" s="121"/>
      <c r="F16" s="122"/>
    </row>
    <row r="17" s="112" customFormat="1" ht="30" customHeight="1" spans="1:6">
      <c r="A17" s="119"/>
      <c r="B17" s="119"/>
      <c r="C17" s="119"/>
      <c r="D17" s="120"/>
      <c r="E17" s="121"/>
      <c r="F17" s="122"/>
    </row>
    <row r="18" s="112" customFormat="1" ht="30" customHeight="1" spans="1:6">
      <c r="A18" s="123"/>
      <c r="B18" s="119" t="s">
        <v>60</v>
      </c>
      <c r="C18" s="119" t="s">
        <v>3</v>
      </c>
      <c r="D18" s="120">
        <f>D14+D16</f>
        <v>187032.287969898</v>
      </c>
      <c r="E18" s="121"/>
      <c r="F18" s="122"/>
    </row>
    <row r="19" s="112" customFormat="1" ht="30" customHeight="1" spans="1:6">
      <c r="A19" s="119"/>
      <c r="B19" s="119"/>
      <c r="C19" s="119"/>
      <c r="D19" s="120"/>
      <c r="E19" s="121"/>
      <c r="F19" s="122"/>
    </row>
    <row r="20" s="112" customFormat="1" ht="30" customHeight="1" spans="1:6">
      <c r="A20" s="123"/>
      <c r="B20" s="123"/>
      <c r="C20" s="123"/>
      <c r="D20" s="127"/>
      <c r="E20" s="121"/>
      <c r="F20" s="122"/>
    </row>
    <row r="21" s="112" customFormat="1" ht="30" customHeight="1" spans="1:6">
      <c r="A21" s="123"/>
      <c r="B21" s="123"/>
      <c r="C21" s="123"/>
      <c r="D21" s="127"/>
      <c r="E21" s="121"/>
      <c r="F21" s="122"/>
    </row>
    <row r="22" s="112" customFormat="1" ht="30" customHeight="1" spans="1:6">
      <c r="A22" s="123"/>
      <c r="B22" s="123"/>
      <c r="C22" s="123"/>
      <c r="D22" s="127"/>
      <c r="E22" s="121"/>
      <c r="F22" s="122"/>
    </row>
    <row r="23" s="112" customFormat="1" ht="30" customHeight="1" spans="1:6">
      <c r="A23" s="123"/>
      <c r="B23" s="123"/>
      <c r="C23" s="123"/>
      <c r="D23" s="127"/>
      <c r="E23" s="121"/>
      <c r="F23" s="122"/>
    </row>
    <row r="24" s="112" customFormat="1" ht="30" customHeight="1" spans="1:6">
      <c r="A24" s="119"/>
      <c r="B24" s="119"/>
      <c r="C24" s="119"/>
      <c r="D24" s="120"/>
      <c r="E24" s="121"/>
      <c r="F24" s="122"/>
    </row>
    <row r="25" s="112" customFormat="1" ht="30" customHeight="1" spans="1:6">
      <c r="A25" s="119"/>
      <c r="B25" s="119"/>
      <c r="C25" s="123"/>
      <c r="D25" s="120"/>
      <c r="E25" s="121"/>
      <c r="F25" s="122"/>
    </row>
    <row r="26" ht="30" customHeight="1" spans="1:5">
      <c r="A26" s="128"/>
      <c r="B26" s="129"/>
      <c r="C26" s="119"/>
      <c r="D26" s="130"/>
      <c r="E26" s="131"/>
    </row>
    <row r="28" customHeight="1" spans="4:6">
      <c r="D28" s="114"/>
      <c r="E28" s="115"/>
      <c r="F28"/>
    </row>
  </sheetData>
  <mergeCells count="2">
    <mergeCell ref="A1:E1"/>
    <mergeCell ref="A2:E2"/>
  </mergeCells>
  <printOptions horizontalCentered="1" verticalCentered="1"/>
  <pageMargins left="0.877777777777778" right="0.888888888888889" top="0.629166666666667" bottom="0.590277777777778" header="0.507638888888889" footer="0.507638888888889"/>
  <pageSetup paperSize="9" scale="76"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9"/>
  <sheetViews>
    <sheetView view="pageBreakPreview" zoomScaleNormal="100" zoomScaleSheetLayoutView="100" workbookViewId="0">
      <selection activeCell="C26" sqref="C26"/>
    </sheetView>
  </sheetViews>
  <sheetFormatPr defaultColWidth="9" defaultRowHeight="14.25"/>
  <cols>
    <col min="1" max="1" width="5.75" style="12" customWidth="1"/>
    <col min="2" max="2" width="28.625" style="24" customWidth="1"/>
    <col min="3" max="3" width="38.875" style="24" customWidth="1"/>
    <col min="4" max="4" width="7.75" style="11" customWidth="1"/>
    <col min="5" max="5" width="12.375" style="77" customWidth="1"/>
    <col min="6" max="6" width="13.75" style="77" customWidth="1"/>
    <col min="7" max="7" width="17.125" style="12" customWidth="1"/>
    <col min="8" max="8" width="19.25" style="12" customWidth="1"/>
    <col min="9" max="9" width="16.125" style="12" customWidth="1"/>
    <col min="10" max="10" width="17" style="12" customWidth="1"/>
    <col min="11" max="11" width="15.625" style="12" customWidth="1"/>
    <col min="12" max="12" width="13.75" style="12" customWidth="1"/>
    <col min="13" max="13" width="16" style="12" customWidth="1"/>
    <col min="14" max="14" width="14.125" style="12" customWidth="1"/>
    <col min="15" max="15" width="12.25" style="12" customWidth="1"/>
    <col min="16" max="16" width="14.125" style="12"/>
    <col min="17" max="16384" width="9" style="12"/>
  </cols>
  <sheetData>
    <row r="1" ht="30" customHeight="1" spans="1:7">
      <c r="A1" s="78" t="s">
        <v>61</v>
      </c>
      <c r="B1" s="78"/>
      <c r="C1" s="78"/>
      <c r="D1" s="78"/>
      <c r="E1" s="78"/>
      <c r="F1" s="78"/>
      <c r="G1" s="78"/>
    </row>
    <row r="2" ht="21" customHeight="1" spans="1:7">
      <c r="A2" s="79" t="s">
        <v>62</v>
      </c>
      <c r="B2" s="79"/>
      <c r="C2" s="79"/>
      <c r="D2" s="79"/>
      <c r="E2" s="79"/>
      <c r="F2" s="79"/>
      <c r="G2" s="79"/>
    </row>
    <row r="3" ht="33.6" customHeight="1" spans="1:10">
      <c r="A3" s="80" t="s">
        <v>46</v>
      </c>
      <c r="B3" s="80" t="s">
        <v>47</v>
      </c>
      <c r="C3" s="81" t="s">
        <v>63</v>
      </c>
      <c r="D3" s="80" t="s">
        <v>48</v>
      </c>
      <c r="E3" s="82" t="s">
        <v>64</v>
      </c>
      <c r="F3" s="82" t="s">
        <v>65</v>
      </c>
      <c r="G3" s="80" t="s">
        <v>66</v>
      </c>
      <c r="J3" s="12" t="s">
        <v>67</v>
      </c>
    </row>
    <row r="4" customFormat="1" ht="29" customHeight="1" spans="1:7">
      <c r="A4" s="83"/>
      <c r="B4" s="84" t="s">
        <v>68</v>
      </c>
      <c r="C4" s="85"/>
      <c r="D4" s="86"/>
      <c r="E4" s="87"/>
      <c r="F4" s="87"/>
      <c r="G4" s="87">
        <f>G5+G15+G17+G20+G26</f>
        <v>176125.98854276</v>
      </c>
    </row>
    <row r="5" ht="30" customHeight="1" spans="1:7">
      <c r="A5" s="88" t="s">
        <v>69</v>
      </c>
      <c r="B5" s="89" t="s">
        <v>70</v>
      </c>
      <c r="C5" s="90"/>
      <c r="D5" s="91"/>
      <c r="E5" s="92"/>
      <c r="F5" s="93"/>
      <c r="G5" s="94">
        <f>G6+G10</f>
        <v>35097.4841537659</v>
      </c>
    </row>
    <row r="6" ht="30" customHeight="1" spans="1:7">
      <c r="A6" s="95" t="s">
        <v>71</v>
      </c>
      <c r="B6" s="96" t="s">
        <v>72</v>
      </c>
      <c r="C6" s="90"/>
      <c r="D6" s="97"/>
      <c r="E6" s="98"/>
      <c r="F6" s="99"/>
      <c r="G6" s="99">
        <f>G7+G8+G9</f>
        <v>2439.16686447375</v>
      </c>
    </row>
    <row r="7" ht="58" customHeight="1" spans="1:7">
      <c r="A7" s="95" t="s">
        <v>73</v>
      </c>
      <c r="B7" s="100" t="s">
        <v>74</v>
      </c>
      <c r="C7" s="100" t="s">
        <v>75</v>
      </c>
      <c r="D7" s="97" t="s">
        <v>76</v>
      </c>
      <c r="E7" s="98">
        <v>160</v>
      </c>
      <c r="F7" s="99">
        <f>'建筑单价分析表 '!F60</f>
        <v>2.60619513797439</v>
      </c>
      <c r="G7" s="99">
        <f>F7*E7</f>
        <v>416.991222075902</v>
      </c>
    </row>
    <row r="8" ht="34" customHeight="1" spans="1:7">
      <c r="A8" s="95" t="s">
        <v>77</v>
      </c>
      <c r="B8" s="100" t="s">
        <v>78</v>
      </c>
      <c r="C8" s="100" t="s">
        <v>79</v>
      </c>
      <c r="D8" s="97" t="s">
        <v>76</v>
      </c>
      <c r="E8" s="98">
        <f>(2.4+3)*2.4/2*48</f>
        <v>311.04</v>
      </c>
      <c r="F8" s="99">
        <f>'建筑单价分析表 '!F243+'建筑单价分析表 '!F89</f>
        <v>5.17962308795343</v>
      </c>
      <c r="G8" s="99">
        <f>F8*E8</f>
        <v>1611.06996527703</v>
      </c>
    </row>
    <row r="9" ht="30" customHeight="1" spans="1:7">
      <c r="A9" s="95" t="s">
        <v>80</v>
      </c>
      <c r="B9" s="90" t="s">
        <v>81</v>
      </c>
      <c r="C9" s="90" t="s">
        <v>81</v>
      </c>
      <c r="D9" s="97" t="s">
        <v>76</v>
      </c>
      <c r="E9" s="98">
        <v>30</v>
      </c>
      <c r="F9" s="99">
        <f>'建筑单价分析表 '!F202</f>
        <v>13.7035225706937</v>
      </c>
      <c r="G9" s="99">
        <f>F9*E9</f>
        <v>411.105677120811</v>
      </c>
    </row>
    <row r="10" ht="30" customHeight="1" spans="1:7">
      <c r="A10" s="95" t="s">
        <v>82</v>
      </c>
      <c r="B10" s="96" t="s">
        <v>83</v>
      </c>
      <c r="C10" s="90"/>
      <c r="D10" s="97"/>
      <c r="E10" s="98"/>
      <c r="F10" s="99"/>
      <c r="G10" s="99">
        <f>G11+G12+G13+G14</f>
        <v>32658.3172892921</v>
      </c>
    </row>
    <row r="11" ht="80" customHeight="1" spans="1:7">
      <c r="A11" s="95" t="s">
        <v>73</v>
      </c>
      <c r="B11" s="100" t="s">
        <v>84</v>
      </c>
      <c r="C11" s="100" t="s">
        <v>85</v>
      </c>
      <c r="D11" s="97" t="s">
        <v>76</v>
      </c>
      <c r="E11" s="98">
        <v>1500</v>
      </c>
      <c r="F11" s="99">
        <f>'建筑单价分析表 '!F118</f>
        <v>17.2718196708471</v>
      </c>
      <c r="G11" s="99">
        <f>F11*E11</f>
        <v>25907.7295062706</v>
      </c>
    </row>
    <row r="12" ht="56" customHeight="1" spans="1:7">
      <c r="A12" s="95" t="s">
        <v>77</v>
      </c>
      <c r="B12" s="100" t="s">
        <v>86</v>
      </c>
      <c r="C12" s="100" t="s">
        <v>75</v>
      </c>
      <c r="D12" s="97" t="s">
        <v>76</v>
      </c>
      <c r="E12" s="98">
        <v>160</v>
      </c>
      <c r="F12" s="99">
        <f>'建筑单价分析表 '!F60</f>
        <v>2.60619513797439</v>
      </c>
      <c r="G12" s="99">
        <f>F12*E12</f>
        <v>416.991222075902</v>
      </c>
    </row>
    <row r="13" ht="45" customHeight="1" spans="1:7">
      <c r="A13" s="95" t="s">
        <v>80</v>
      </c>
      <c r="B13" s="100" t="s">
        <v>87</v>
      </c>
      <c r="C13" s="100" t="s">
        <v>88</v>
      </c>
      <c r="D13" s="97" t="s">
        <v>76</v>
      </c>
      <c r="E13" s="98">
        <f>E11</f>
        <v>1500</v>
      </c>
      <c r="F13" s="99">
        <f>'建筑单价分析表 '!F89</f>
        <v>2.84401211138765</v>
      </c>
      <c r="G13" s="99">
        <f>F13*E13</f>
        <v>4266.01816708148</v>
      </c>
    </row>
    <row r="14" ht="30" customHeight="1" spans="1:7">
      <c r="A14" s="95" t="s">
        <v>89</v>
      </c>
      <c r="B14" s="100" t="s">
        <v>90</v>
      </c>
      <c r="C14" s="90" t="s">
        <v>91</v>
      </c>
      <c r="D14" s="97" t="s">
        <v>76</v>
      </c>
      <c r="E14" s="98">
        <f>311.04-(3.14*0.6*0.6+1.8*0.6+1.5*0.3)*48</f>
        <v>183.3408</v>
      </c>
      <c r="F14" s="99">
        <f>'建筑单价分析表 '!F144</f>
        <v>11.2772410388966</v>
      </c>
      <c r="G14" s="99">
        <f>F14*E14</f>
        <v>2067.57839386413</v>
      </c>
    </row>
    <row r="15" ht="30" customHeight="1" spans="1:7">
      <c r="A15" s="88" t="s">
        <v>92</v>
      </c>
      <c r="B15" s="89" t="s">
        <v>93</v>
      </c>
      <c r="C15" s="90"/>
      <c r="D15" s="97"/>
      <c r="E15" s="98"/>
      <c r="F15" s="99"/>
      <c r="G15" s="94">
        <f>G16</f>
        <v>9886.86934694421</v>
      </c>
    </row>
    <row r="16" ht="34" customHeight="1" spans="1:7">
      <c r="A16" s="95" t="s">
        <v>73</v>
      </c>
      <c r="B16" s="96" t="s">
        <v>94</v>
      </c>
      <c r="C16" s="18" t="s">
        <v>95</v>
      </c>
      <c r="D16" s="97" t="s">
        <v>76</v>
      </c>
      <c r="E16" s="101">
        <f>1.8*0.6*48</f>
        <v>51.84</v>
      </c>
      <c r="F16" s="99">
        <f>'建筑单价分析表 '!F272</f>
        <v>190.718930303708</v>
      </c>
      <c r="G16" s="99">
        <f>F16*E16</f>
        <v>9886.86934694421</v>
      </c>
    </row>
    <row r="17" ht="30" customHeight="1" spans="1:7">
      <c r="A17" s="88" t="s">
        <v>96</v>
      </c>
      <c r="B17" s="89" t="s">
        <v>97</v>
      </c>
      <c r="C17" s="102"/>
      <c r="D17" s="91"/>
      <c r="E17" s="103"/>
      <c r="F17" s="94"/>
      <c r="G17" s="94">
        <f>G18+G19</f>
        <v>2699.01915902994</v>
      </c>
    </row>
    <row r="18" ht="51" customHeight="1" spans="1:7">
      <c r="A18" s="95" t="s">
        <v>98</v>
      </c>
      <c r="B18" s="96" t="s">
        <v>99</v>
      </c>
      <c r="C18" s="100" t="s">
        <v>100</v>
      </c>
      <c r="D18" s="97" t="s">
        <v>76</v>
      </c>
      <c r="E18" s="104">
        <v>5.32</v>
      </c>
      <c r="F18" s="99">
        <f>'建筑单价分析表 '!E546</f>
        <v>460.341947186079</v>
      </c>
      <c r="G18" s="99">
        <f>F18*E18</f>
        <v>2449.01915902994</v>
      </c>
    </row>
    <row r="19" ht="33" customHeight="1" spans="1:7">
      <c r="A19" s="95" t="s">
        <v>101</v>
      </c>
      <c r="B19" s="96" t="s">
        <v>102</v>
      </c>
      <c r="C19" s="100" t="s">
        <v>103</v>
      </c>
      <c r="D19" s="97" t="s">
        <v>104</v>
      </c>
      <c r="E19" s="104">
        <v>10</v>
      </c>
      <c r="F19" s="99">
        <v>25</v>
      </c>
      <c r="G19" s="99">
        <f>F19*E19</f>
        <v>250</v>
      </c>
    </row>
    <row r="20" ht="30" customHeight="1" spans="1:7">
      <c r="A20" s="88" t="s">
        <v>105</v>
      </c>
      <c r="B20" s="89" t="s">
        <v>106</v>
      </c>
      <c r="C20" s="90"/>
      <c r="D20" s="97"/>
      <c r="E20" s="98"/>
      <c r="F20" s="99"/>
      <c r="G20" s="94">
        <f>G21+G22+G23+G24+G25</f>
        <v>43832.1264166393</v>
      </c>
    </row>
    <row r="21" ht="45" customHeight="1" spans="1:7">
      <c r="A21" s="95" t="s">
        <v>98</v>
      </c>
      <c r="B21" s="105" t="s">
        <v>107</v>
      </c>
      <c r="C21" s="18" t="s">
        <v>108</v>
      </c>
      <c r="D21" s="97" t="s">
        <v>76</v>
      </c>
      <c r="E21" s="106">
        <f>1.5*0.3*48</f>
        <v>21.6</v>
      </c>
      <c r="F21" s="99">
        <f>'建筑单价分析表 '!F304</f>
        <v>641.156842956811</v>
      </c>
      <c r="G21" s="99">
        <f>F21*E21</f>
        <v>13848.9878078671</v>
      </c>
    </row>
    <row r="22" ht="88" customHeight="1" spans="1:7">
      <c r="A22" s="95" t="s">
        <v>109</v>
      </c>
      <c r="B22" s="96" t="s">
        <v>110</v>
      </c>
      <c r="C22" s="18" t="s">
        <v>111</v>
      </c>
      <c r="D22" s="97" t="s">
        <v>112</v>
      </c>
      <c r="E22" s="106">
        <v>42</v>
      </c>
      <c r="F22" s="99">
        <f>'建筑单价分析表 '!F462</f>
        <v>588.271544644997</v>
      </c>
      <c r="G22" s="99">
        <f>F22*E22</f>
        <v>24707.4048750899</v>
      </c>
    </row>
    <row r="23" ht="58" customHeight="1" spans="1:7">
      <c r="A23" s="95" t="s">
        <v>113</v>
      </c>
      <c r="B23" s="96" t="s">
        <v>114</v>
      </c>
      <c r="C23" s="18" t="s">
        <v>115</v>
      </c>
      <c r="D23" s="97" t="s">
        <v>76</v>
      </c>
      <c r="E23" s="106">
        <v>5.5</v>
      </c>
      <c r="F23" s="99">
        <f>'建筑单价分析表 '!F337</f>
        <v>664.771697854317</v>
      </c>
      <c r="G23" s="99">
        <f>F23*E23</f>
        <v>3656.24433819874</v>
      </c>
    </row>
    <row r="24" ht="30" customHeight="1" spans="1:7">
      <c r="A24" s="95" t="s">
        <v>116</v>
      </c>
      <c r="B24" s="96" t="s">
        <v>117</v>
      </c>
      <c r="C24" s="107" t="s">
        <v>117</v>
      </c>
      <c r="D24" s="97" t="s">
        <v>118</v>
      </c>
      <c r="E24" s="106">
        <v>0.1</v>
      </c>
      <c r="F24" s="99">
        <f>'建筑单价分析表 '!F368</f>
        <v>6091.40390387072</v>
      </c>
      <c r="G24" s="99">
        <f>F24*E24</f>
        <v>609.140390387072</v>
      </c>
    </row>
    <row r="25" ht="30" customHeight="1" spans="1:7">
      <c r="A25" s="95" t="s">
        <v>119</v>
      </c>
      <c r="B25" s="96" t="s">
        <v>120</v>
      </c>
      <c r="C25" s="107" t="s">
        <v>121</v>
      </c>
      <c r="D25" s="97" t="s">
        <v>104</v>
      </c>
      <c r="E25" s="108">
        <v>9</v>
      </c>
      <c r="F25" s="99">
        <f>'建筑单价分析表 '!F497</f>
        <v>112.261000566279</v>
      </c>
      <c r="G25" s="99">
        <f>F25*E25</f>
        <v>1010.34900509651</v>
      </c>
    </row>
    <row r="26" ht="30" customHeight="1" spans="1:7">
      <c r="A26" s="88" t="s">
        <v>122</v>
      </c>
      <c r="B26" s="89" t="s">
        <v>123</v>
      </c>
      <c r="C26" s="107"/>
      <c r="D26" s="91"/>
      <c r="E26" s="109"/>
      <c r="F26" s="99"/>
      <c r="G26" s="94">
        <f>G27+G28+G29</f>
        <v>84610.4894663809</v>
      </c>
    </row>
    <row r="27" ht="30" customHeight="1" spans="1:7">
      <c r="A27" s="95" t="s">
        <v>98</v>
      </c>
      <c r="B27" s="110" t="s">
        <v>124</v>
      </c>
      <c r="C27" s="100" t="s">
        <v>125</v>
      </c>
      <c r="D27" s="111" t="s">
        <v>126</v>
      </c>
      <c r="E27" s="108">
        <v>2</v>
      </c>
      <c r="F27" s="99">
        <v>500</v>
      </c>
      <c r="G27" s="99">
        <f>F27*E27</f>
        <v>1000</v>
      </c>
    </row>
    <row r="28" ht="57" customHeight="1" spans="1:7">
      <c r="A28" s="95" t="s">
        <v>109</v>
      </c>
      <c r="B28" s="96" t="s">
        <v>127</v>
      </c>
      <c r="C28" s="18" t="s">
        <v>128</v>
      </c>
      <c r="D28" s="97" t="s">
        <v>129</v>
      </c>
      <c r="E28" s="108">
        <v>1600</v>
      </c>
      <c r="F28" s="99">
        <f>'建筑单价分析表 '!F398</f>
        <v>32.656555916488</v>
      </c>
      <c r="G28" s="99">
        <f>F28*E28</f>
        <v>52250.4894663809</v>
      </c>
    </row>
    <row r="29" ht="59" customHeight="1" spans="1:7">
      <c r="A29" s="95" t="s">
        <v>113</v>
      </c>
      <c r="B29" s="96" t="s">
        <v>130</v>
      </c>
      <c r="C29" s="18" t="s">
        <v>131</v>
      </c>
      <c r="D29" s="97" t="s">
        <v>129</v>
      </c>
      <c r="E29" s="108">
        <v>1600</v>
      </c>
      <c r="F29" s="99">
        <v>19.6</v>
      </c>
      <c r="G29" s="99">
        <f>F29*E29</f>
        <v>31360</v>
      </c>
    </row>
  </sheetData>
  <mergeCells count="2">
    <mergeCell ref="A1:G1"/>
    <mergeCell ref="A2:G2"/>
  </mergeCells>
  <pageMargins left="0.511805555555556" right="0.511805555555556" top="0.826388888888889" bottom="0.668055555555556" header="0.313888888888889" footer="0.313888888888889"/>
  <pageSetup paperSize="9" firstPageNumber="9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4"/>
  <sheetViews>
    <sheetView view="pageBreakPreview" zoomScaleNormal="100" zoomScaleSheetLayoutView="100" workbookViewId="0">
      <selection activeCell="A2" sqref="A2:G2"/>
    </sheetView>
  </sheetViews>
  <sheetFormatPr defaultColWidth="9" defaultRowHeight="14.25" outlineLevelCol="6"/>
  <cols>
    <col min="2" max="2" width="20.75" customWidth="1"/>
    <col min="3" max="4" width="6.5" customWidth="1"/>
    <col min="5" max="5" width="12.375" customWidth="1"/>
    <col min="6" max="6" width="13.125" customWidth="1"/>
    <col min="7" max="7" width="11.75" customWidth="1"/>
  </cols>
  <sheetData>
    <row r="1" ht="36" customHeight="1" spans="1:7">
      <c r="A1" s="55" t="s">
        <v>132</v>
      </c>
      <c r="B1" s="55"/>
      <c r="C1" s="55"/>
      <c r="D1" s="55"/>
      <c r="E1" s="55"/>
      <c r="F1" s="55"/>
      <c r="G1" s="55"/>
    </row>
    <row r="2" ht="35.1" customHeight="1" spans="1:7">
      <c r="A2" s="56" t="s">
        <v>62</v>
      </c>
      <c r="B2" s="56"/>
      <c r="C2" s="56"/>
      <c r="D2" s="56"/>
      <c r="E2" s="56"/>
      <c r="F2" s="56"/>
      <c r="G2" s="56"/>
    </row>
    <row r="3" ht="27" customHeight="1" spans="1:7">
      <c r="A3" s="57" t="s">
        <v>133</v>
      </c>
      <c r="B3" s="57" t="s">
        <v>47</v>
      </c>
      <c r="C3" s="57" t="s">
        <v>48</v>
      </c>
      <c r="D3" s="57" t="s">
        <v>64</v>
      </c>
      <c r="E3" s="57" t="s">
        <v>134</v>
      </c>
      <c r="F3" s="57" t="s">
        <v>135</v>
      </c>
      <c r="G3" s="57" t="s">
        <v>136</v>
      </c>
    </row>
    <row r="4" ht="65" customHeight="1" spans="1:7">
      <c r="A4" s="58"/>
      <c r="B4" s="59" t="s">
        <v>137</v>
      </c>
      <c r="C4" s="58"/>
      <c r="D4" s="60"/>
      <c r="E4" s="61"/>
      <c r="F4" s="61">
        <f>F5+F7+F9</f>
        <v>2000</v>
      </c>
      <c r="G4" s="62"/>
    </row>
    <row r="5" ht="30" customHeight="1" spans="1:7">
      <c r="A5" s="63" t="s">
        <v>52</v>
      </c>
      <c r="B5" s="64" t="s">
        <v>138</v>
      </c>
      <c r="C5" s="63"/>
      <c r="D5" s="65"/>
      <c r="E5" s="66"/>
      <c r="F5" s="66">
        <f>F6</f>
        <v>1000</v>
      </c>
      <c r="G5" s="67"/>
    </row>
    <row r="6" ht="30" customHeight="1" spans="1:7">
      <c r="A6" s="63">
        <v>1</v>
      </c>
      <c r="B6" s="64" t="s">
        <v>139</v>
      </c>
      <c r="C6" s="63" t="s">
        <v>140</v>
      </c>
      <c r="D6" s="63">
        <v>1</v>
      </c>
      <c r="E6" s="66">
        <v>1000</v>
      </c>
      <c r="F6" s="66">
        <f>E6*D6</f>
        <v>1000</v>
      </c>
      <c r="G6" s="67" t="s">
        <v>141</v>
      </c>
    </row>
    <row r="7" ht="30" customHeight="1" spans="1:7">
      <c r="A7" s="63" t="s">
        <v>53</v>
      </c>
      <c r="B7" s="64" t="s">
        <v>142</v>
      </c>
      <c r="C7" s="63"/>
      <c r="D7" s="63"/>
      <c r="E7" s="66"/>
      <c r="F7" s="66">
        <f>F8</f>
        <v>500</v>
      </c>
      <c r="G7" s="67"/>
    </row>
    <row r="8" ht="30" customHeight="1" spans="1:7">
      <c r="A8" s="63">
        <v>1</v>
      </c>
      <c r="B8" s="64" t="s">
        <v>143</v>
      </c>
      <c r="C8" s="63" t="s">
        <v>140</v>
      </c>
      <c r="D8" s="68">
        <v>1</v>
      </c>
      <c r="E8" s="66">
        <v>500</v>
      </c>
      <c r="F8" s="66">
        <f>E8*D8</f>
        <v>500</v>
      </c>
      <c r="G8" s="67"/>
    </row>
    <row r="9" ht="64" customHeight="1" spans="1:7">
      <c r="A9" s="63" t="s">
        <v>54</v>
      </c>
      <c r="B9" s="64" t="s">
        <v>144</v>
      </c>
      <c r="C9" s="63" t="s">
        <v>140</v>
      </c>
      <c r="D9" s="68">
        <v>1</v>
      </c>
      <c r="E9" s="66">
        <v>500</v>
      </c>
      <c r="F9" s="66">
        <f>E9*D9</f>
        <v>500</v>
      </c>
      <c r="G9" s="67" t="s">
        <v>145</v>
      </c>
    </row>
    <row r="10" ht="30" customHeight="1" spans="1:7">
      <c r="A10" s="69"/>
      <c r="B10" s="70"/>
      <c r="C10" s="69"/>
      <c r="D10" s="71"/>
      <c r="E10" s="72"/>
      <c r="F10" s="72"/>
      <c r="G10" s="67"/>
    </row>
    <row r="11" ht="30" customHeight="1" spans="1:7">
      <c r="A11" s="69"/>
      <c r="B11" s="70"/>
      <c r="C11" s="69"/>
      <c r="D11" s="71"/>
      <c r="E11" s="72"/>
      <c r="F11" s="72"/>
      <c r="G11" s="67"/>
    </row>
    <row r="12" ht="30" customHeight="1" spans="1:7">
      <c r="A12" s="69"/>
      <c r="B12" s="70"/>
      <c r="C12" s="69"/>
      <c r="D12" s="71"/>
      <c r="E12" s="72"/>
      <c r="F12" s="72"/>
      <c r="G12" s="67"/>
    </row>
    <row r="13" ht="30" customHeight="1" spans="1:7">
      <c r="A13" s="73"/>
      <c r="B13" s="74" t="s">
        <v>146</v>
      </c>
      <c r="C13" s="73"/>
      <c r="D13" s="75"/>
      <c r="E13" s="76"/>
      <c r="F13" s="76">
        <f>F4</f>
        <v>2000</v>
      </c>
      <c r="G13" s="67"/>
    </row>
    <row r="14" ht="30" customHeight="1"/>
  </sheetData>
  <mergeCells count="2">
    <mergeCell ref="A1:G1"/>
    <mergeCell ref="A2:G2"/>
  </mergeCells>
  <conditionalFormatting sqref="E4:F13">
    <cfRule type="cellIs" dxfId="0" priority="1" stopIfTrue="1" operator="equal">
      <formula>0</formula>
    </cfRule>
  </conditionalFormatting>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0"/>
  <sheetViews>
    <sheetView view="pageBreakPreview" zoomScale="106" zoomScaleNormal="100" zoomScaleSheetLayoutView="106" workbookViewId="0">
      <selection activeCell="C10" sqref="C10"/>
    </sheetView>
  </sheetViews>
  <sheetFormatPr defaultColWidth="9" defaultRowHeight="21" customHeight="1"/>
  <cols>
    <col min="1" max="1" width="6.875" style="12" customWidth="1"/>
    <col min="2" max="2" width="33.625" style="12" customWidth="1"/>
    <col min="3" max="3" width="29.625" style="12" customWidth="1"/>
    <col min="4" max="4" width="6.25" style="12" customWidth="1"/>
    <col min="5" max="5" width="8.125" style="12" hidden="1" customWidth="1"/>
    <col min="6" max="6" width="9.375" style="12" hidden="1" customWidth="1"/>
    <col min="7" max="7" width="1.875" style="12" hidden="1" customWidth="1"/>
    <col min="8" max="8" width="15.25" style="12" customWidth="1"/>
    <col min="9" max="9" width="11.375" style="12" customWidth="1"/>
    <col min="10" max="10" width="12.875" style="12" customWidth="1"/>
    <col min="11" max="16384" width="9" style="12"/>
  </cols>
  <sheetData>
    <row r="1" ht="20.1" customHeight="1" spans="1:10">
      <c r="A1" s="52" t="s">
        <v>147</v>
      </c>
      <c r="B1" s="52"/>
      <c r="C1" s="52"/>
      <c r="D1" s="52"/>
      <c r="E1" s="52"/>
      <c r="F1" s="52"/>
      <c r="G1" s="52"/>
      <c r="H1" s="52"/>
      <c r="I1" s="52"/>
      <c r="J1" s="52"/>
    </row>
    <row r="2" ht="20.1" customHeight="1" spans="8:10">
      <c r="H2" s="15" t="s">
        <v>148</v>
      </c>
      <c r="I2" s="15"/>
      <c r="J2" s="15"/>
    </row>
    <row r="3" ht="20.1" customHeight="1" spans="1:10">
      <c r="A3" s="50" t="s">
        <v>149</v>
      </c>
      <c r="B3" s="50" t="s">
        <v>150</v>
      </c>
      <c r="C3" s="50" t="s">
        <v>151</v>
      </c>
      <c r="D3" s="50" t="s">
        <v>48</v>
      </c>
      <c r="E3" s="50" t="s">
        <v>152</v>
      </c>
      <c r="F3" s="50" t="s">
        <v>153</v>
      </c>
      <c r="G3" s="50" t="s">
        <v>154</v>
      </c>
      <c r="H3" s="50" t="s">
        <v>155</v>
      </c>
      <c r="I3" s="50" t="s">
        <v>156</v>
      </c>
      <c r="J3" s="50" t="s">
        <v>157</v>
      </c>
    </row>
    <row r="4" ht="25.15" customHeight="1" spans="1:10">
      <c r="A4" s="50"/>
      <c r="B4" s="50"/>
      <c r="C4" s="50"/>
      <c r="D4" s="50"/>
      <c r="E4" s="50"/>
      <c r="F4" s="50"/>
      <c r="G4" s="50"/>
      <c r="H4" s="50"/>
      <c r="I4" s="50"/>
      <c r="J4" s="50"/>
    </row>
    <row r="5" ht="20.1" customHeight="1" spans="1:10">
      <c r="A5" s="50">
        <v>1</v>
      </c>
      <c r="B5" s="50" t="s">
        <v>158</v>
      </c>
      <c r="C5" s="54" t="s">
        <v>159</v>
      </c>
      <c r="D5" s="50" t="s">
        <v>118</v>
      </c>
      <c r="E5" s="50"/>
      <c r="F5" s="50"/>
      <c r="G5" s="50"/>
      <c r="H5" s="53">
        <v>3750.63</v>
      </c>
      <c r="I5" s="50">
        <v>2560</v>
      </c>
      <c r="J5" s="50">
        <f t="shared" ref="J5:J12" si="0">H5-I5</f>
        <v>1190.63</v>
      </c>
    </row>
    <row r="6" ht="20.1" customHeight="1" spans="1:10">
      <c r="A6" s="50">
        <f t="shared" ref="A6:A9" si="1">A5+1</f>
        <v>2</v>
      </c>
      <c r="B6" s="50" t="s">
        <v>160</v>
      </c>
      <c r="C6" s="54" t="s">
        <v>159</v>
      </c>
      <c r="D6" s="50" t="s">
        <v>161</v>
      </c>
      <c r="E6" s="50"/>
      <c r="F6" s="50"/>
      <c r="G6" s="50"/>
      <c r="H6" s="53">
        <v>6.5</v>
      </c>
      <c r="I6" s="50">
        <v>2.99</v>
      </c>
      <c r="J6" s="50">
        <f t="shared" si="0"/>
        <v>3.51</v>
      </c>
    </row>
    <row r="7" ht="20.1" customHeight="1" spans="1:10">
      <c r="A7" s="50">
        <f t="shared" si="1"/>
        <v>3</v>
      </c>
      <c r="B7" s="50" t="s">
        <v>162</v>
      </c>
      <c r="C7" s="54" t="s">
        <v>159</v>
      </c>
      <c r="D7" s="50" t="s">
        <v>161</v>
      </c>
      <c r="E7" s="50"/>
      <c r="F7" s="50"/>
      <c r="G7" s="50"/>
      <c r="H7" s="53">
        <v>7.36</v>
      </c>
      <c r="I7" s="50">
        <v>3.075</v>
      </c>
      <c r="J7" s="50">
        <f t="shared" si="0"/>
        <v>4.285</v>
      </c>
    </row>
    <row r="8" ht="20.1" customHeight="1" spans="1:10">
      <c r="A8" s="50">
        <f t="shared" si="1"/>
        <v>4</v>
      </c>
      <c r="B8" s="54" t="s">
        <v>163</v>
      </c>
      <c r="C8" s="54" t="s">
        <v>159</v>
      </c>
      <c r="D8" s="50" t="s">
        <v>118</v>
      </c>
      <c r="E8" s="50"/>
      <c r="F8" s="50"/>
      <c r="G8" s="50"/>
      <c r="H8" s="53">
        <v>468.17</v>
      </c>
      <c r="I8" s="50">
        <v>255</v>
      </c>
      <c r="J8" s="50">
        <f t="shared" si="0"/>
        <v>213.17</v>
      </c>
    </row>
    <row r="9" ht="20.1" customHeight="1" spans="1:10">
      <c r="A9" s="50">
        <f t="shared" si="1"/>
        <v>5</v>
      </c>
      <c r="B9" s="54" t="s">
        <v>164</v>
      </c>
      <c r="C9" s="54" t="s">
        <v>159</v>
      </c>
      <c r="D9" s="50" t="s">
        <v>118</v>
      </c>
      <c r="E9" s="50"/>
      <c r="F9" s="50"/>
      <c r="G9" s="50"/>
      <c r="H9" s="53">
        <v>416.84</v>
      </c>
      <c r="I9" s="50">
        <v>255</v>
      </c>
      <c r="J9" s="50">
        <f t="shared" si="0"/>
        <v>161.84</v>
      </c>
    </row>
    <row r="10" ht="20.1" customHeight="1" spans="1:10">
      <c r="A10" s="50">
        <f>A8+1</f>
        <v>5</v>
      </c>
      <c r="B10" s="50" t="s">
        <v>165</v>
      </c>
      <c r="C10" s="54" t="s">
        <v>159</v>
      </c>
      <c r="D10" s="50" t="s">
        <v>166</v>
      </c>
      <c r="E10" s="50"/>
      <c r="F10" s="50"/>
      <c r="G10" s="50"/>
      <c r="H10" s="53">
        <v>126.62</v>
      </c>
      <c r="I10" s="50">
        <v>70</v>
      </c>
      <c r="J10" s="50">
        <f t="shared" si="0"/>
        <v>56.62</v>
      </c>
    </row>
    <row r="11" ht="20.1" customHeight="1" spans="1:10">
      <c r="A11" s="50">
        <f>A10+1</f>
        <v>6</v>
      </c>
      <c r="B11" s="50" t="s">
        <v>167</v>
      </c>
      <c r="C11" s="54" t="s">
        <v>159</v>
      </c>
      <c r="D11" s="50" t="s">
        <v>166</v>
      </c>
      <c r="E11" s="50"/>
      <c r="F11" s="50"/>
      <c r="G11" s="50"/>
      <c r="H11" s="53">
        <v>106.8</v>
      </c>
      <c r="I11" s="50">
        <v>70</v>
      </c>
      <c r="J11" s="50">
        <f t="shared" si="0"/>
        <v>36.8</v>
      </c>
    </row>
    <row r="12" ht="20.1" customHeight="1" spans="1:10">
      <c r="A12" s="50">
        <f>A11+1</f>
        <v>7</v>
      </c>
      <c r="B12" s="50" t="s">
        <v>168</v>
      </c>
      <c r="C12" s="54" t="s">
        <v>159</v>
      </c>
      <c r="D12" s="50" t="s">
        <v>166</v>
      </c>
      <c r="E12" s="50"/>
      <c r="F12" s="50"/>
      <c r="G12" s="50"/>
      <c r="H12" s="53">
        <v>161.17</v>
      </c>
      <c r="I12" s="50">
        <v>70</v>
      </c>
      <c r="J12" s="50">
        <f t="shared" si="0"/>
        <v>91.17</v>
      </c>
    </row>
    <row r="13" ht="22.5" customHeight="1" spans="1:10">
      <c r="A13" s="50">
        <f>A12+1</f>
        <v>8</v>
      </c>
      <c r="B13" s="50" t="s">
        <v>169</v>
      </c>
      <c r="C13" s="54" t="s">
        <v>159</v>
      </c>
      <c r="D13" s="50" t="s">
        <v>166</v>
      </c>
      <c r="E13" s="50"/>
      <c r="F13" s="50"/>
      <c r="G13" s="50"/>
      <c r="H13" s="53">
        <v>1432.82</v>
      </c>
      <c r="I13" s="50"/>
      <c r="J13" s="50"/>
    </row>
    <row r="14" ht="22.5" customHeight="1" spans="1:10">
      <c r="A14" s="50"/>
      <c r="B14" s="50" t="s">
        <v>170</v>
      </c>
      <c r="C14" s="54" t="s">
        <v>159</v>
      </c>
      <c r="D14" s="50" t="s">
        <v>166</v>
      </c>
      <c r="E14" s="50"/>
      <c r="F14" s="50"/>
      <c r="G14" s="50"/>
      <c r="H14" s="53">
        <v>1558.49</v>
      </c>
      <c r="I14" s="50"/>
      <c r="J14" s="50"/>
    </row>
    <row r="15" ht="20.1" customHeight="1" spans="1:10">
      <c r="A15" s="50">
        <f>A13+1</f>
        <v>9</v>
      </c>
      <c r="B15" s="50" t="s">
        <v>171</v>
      </c>
      <c r="C15" s="54" t="s">
        <v>159</v>
      </c>
      <c r="D15" s="50" t="s">
        <v>166</v>
      </c>
      <c r="E15" s="50"/>
      <c r="F15" s="50"/>
      <c r="G15" s="50"/>
      <c r="H15" s="53">
        <v>83.08</v>
      </c>
      <c r="I15" s="50"/>
      <c r="J15" s="50"/>
    </row>
    <row r="16" ht="24.75" customHeight="1" spans="1:10">
      <c r="A16" s="50">
        <v>10</v>
      </c>
      <c r="B16" s="50" t="s">
        <v>172</v>
      </c>
      <c r="C16" s="54" t="s">
        <v>159</v>
      </c>
      <c r="D16" s="50" t="s">
        <v>173</v>
      </c>
      <c r="E16" s="50"/>
      <c r="F16" s="50"/>
      <c r="G16" s="50"/>
      <c r="H16" s="53">
        <v>243.38</v>
      </c>
      <c r="I16" s="50"/>
      <c r="J16" s="50"/>
    </row>
    <row r="17" customHeight="1" spans="1:10">
      <c r="A17" s="50">
        <v>11</v>
      </c>
      <c r="B17" s="50" t="s">
        <v>174</v>
      </c>
      <c r="C17" s="54" t="s">
        <v>159</v>
      </c>
      <c r="D17" s="50" t="s">
        <v>166</v>
      </c>
      <c r="H17" s="17">
        <v>474.19</v>
      </c>
      <c r="I17" s="16">
        <v>200</v>
      </c>
      <c r="J17" s="16">
        <v>242.73</v>
      </c>
    </row>
    <row r="18" customHeight="1" spans="1:10">
      <c r="A18" s="50">
        <v>12</v>
      </c>
      <c r="B18" s="50" t="s">
        <v>175</v>
      </c>
      <c r="C18" s="54" t="s">
        <v>159</v>
      </c>
      <c r="D18" s="50" t="s">
        <v>166</v>
      </c>
      <c r="H18" s="17">
        <v>484.87</v>
      </c>
      <c r="I18" s="16">
        <v>200</v>
      </c>
      <c r="J18" s="16">
        <v>254.38</v>
      </c>
    </row>
    <row r="19" customHeight="1" spans="1:10">
      <c r="A19" s="50">
        <v>13</v>
      </c>
      <c r="B19" s="50" t="s">
        <v>176</v>
      </c>
      <c r="C19" s="54" t="s">
        <v>159</v>
      </c>
      <c r="D19" s="50" t="s">
        <v>166</v>
      </c>
      <c r="H19" s="17">
        <v>494.58</v>
      </c>
      <c r="I19" s="16">
        <v>200</v>
      </c>
      <c r="J19" s="16">
        <v>264.09</v>
      </c>
    </row>
    <row r="20" ht="24.75" customHeight="1" spans="1:10">
      <c r="A20" s="50">
        <v>14</v>
      </c>
      <c r="B20" s="50" t="s">
        <v>177</v>
      </c>
      <c r="C20" s="54" t="s">
        <v>159</v>
      </c>
      <c r="D20" s="50" t="s">
        <v>166</v>
      </c>
      <c r="E20" s="50"/>
      <c r="F20" s="50"/>
      <c r="G20" s="50"/>
      <c r="H20" s="53">
        <v>506.23</v>
      </c>
      <c r="I20" s="50">
        <v>200</v>
      </c>
      <c r="J20" s="50">
        <f>H20-I20</f>
        <v>306.23</v>
      </c>
    </row>
  </sheetData>
  <mergeCells count="12">
    <mergeCell ref="A1:J1"/>
    <mergeCell ref="H2:J2"/>
    <mergeCell ref="A3:A4"/>
    <mergeCell ref="B3:B4"/>
    <mergeCell ref="C3:C4"/>
    <mergeCell ref="D3:D4"/>
    <mergeCell ref="E3:E4"/>
    <mergeCell ref="F3:F4"/>
    <mergeCell ref="G3:G4"/>
    <mergeCell ref="H3:H4"/>
    <mergeCell ref="I3:I4"/>
    <mergeCell ref="J3:J4"/>
  </mergeCells>
  <pageMargins left="1.14166666666667" right="0.747916666666667" top="0.826388888888889" bottom="0.984027777777778" header="0.511805555555556" footer="0.511805555555556"/>
  <pageSetup paperSize="9" firstPageNumber="98" orientation="landscape" useFirstPageNumber="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view="pageBreakPreview" zoomScaleNormal="100" zoomScaleSheetLayoutView="100" workbookViewId="0">
      <selection activeCell="U11" sqref="U11"/>
    </sheetView>
  </sheetViews>
  <sheetFormatPr defaultColWidth="9" defaultRowHeight="21" customHeight="1"/>
  <cols>
    <col min="1" max="1" width="4" style="12" customWidth="1"/>
    <col min="2" max="2" width="27.25" style="12" customWidth="1"/>
    <col min="3" max="3" width="4.875" style="12" customWidth="1"/>
    <col min="4" max="4" width="6.625" style="12" customWidth="1"/>
    <col min="5" max="5" width="6.875" style="12" customWidth="1"/>
    <col min="6" max="6" width="7.5" style="12" customWidth="1"/>
    <col min="7" max="7" width="7" style="12" customWidth="1"/>
    <col min="8" max="8" width="7.375" style="12" customWidth="1"/>
    <col min="9" max="9" width="6.75" style="12" customWidth="1"/>
    <col min="10" max="10" width="7.125" style="12" customWidth="1"/>
    <col min="11" max="11" width="6.625" style="12" customWidth="1"/>
    <col min="12" max="12" width="5.25" style="12" customWidth="1"/>
    <col min="13" max="13" width="11.125" style="12" customWidth="1"/>
    <col min="14" max="14" width="6.875" style="12" hidden="1" customWidth="1"/>
    <col min="15" max="15" width="7.75" style="12" hidden="1" customWidth="1"/>
    <col min="16" max="16" width="1.75" style="12" hidden="1" customWidth="1"/>
    <col min="17" max="17" width="11.25" style="12" customWidth="1"/>
    <col min="18" max="16384" width="9" style="12"/>
  </cols>
  <sheetData>
    <row r="1" customHeight="1" spans="1:17">
      <c r="A1" s="52" t="s">
        <v>178</v>
      </c>
      <c r="B1" s="52"/>
      <c r="C1" s="52"/>
      <c r="D1" s="52"/>
      <c r="E1" s="52"/>
      <c r="F1" s="52"/>
      <c r="G1" s="52"/>
      <c r="H1" s="52"/>
      <c r="I1" s="52"/>
      <c r="J1" s="52"/>
      <c r="K1" s="52"/>
      <c r="L1" s="52"/>
      <c r="M1" s="52"/>
      <c r="N1" s="52"/>
      <c r="O1" s="52"/>
      <c r="P1" s="52"/>
      <c r="Q1" s="52"/>
    </row>
    <row r="2" ht="18.75" customHeight="1"/>
    <row r="3" customHeight="1" spans="1:17">
      <c r="A3" s="50" t="s">
        <v>179</v>
      </c>
      <c r="B3" s="50" t="s">
        <v>180</v>
      </c>
      <c r="C3" s="50" t="s">
        <v>181</v>
      </c>
      <c r="D3" s="50" t="s">
        <v>182</v>
      </c>
      <c r="E3" s="50"/>
      <c r="F3" s="50"/>
      <c r="G3" s="50" t="s">
        <v>183</v>
      </c>
      <c r="H3" s="50"/>
      <c r="I3" s="50" t="s">
        <v>184</v>
      </c>
      <c r="J3" s="50"/>
      <c r="K3" s="50" t="s">
        <v>185</v>
      </c>
      <c r="L3" s="50"/>
      <c r="M3" s="50" t="s">
        <v>186</v>
      </c>
      <c r="N3" s="50"/>
      <c r="O3" s="50"/>
      <c r="P3" s="50"/>
      <c r="Q3" s="50" t="s">
        <v>157</v>
      </c>
    </row>
    <row r="4" customHeight="1" spans="1:17">
      <c r="A4" s="50"/>
      <c r="B4" s="50"/>
      <c r="C4" s="50"/>
      <c r="D4" s="50">
        <f>'主要材料价格表 '!I8/1000</f>
        <v>0.255</v>
      </c>
      <c r="E4" s="50"/>
      <c r="F4" s="50"/>
      <c r="G4" s="50">
        <f>'主要材料价格表 '!H12-'主要材料价格表 '!J12</f>
        <v>70</v>
      </c>
      <c r="H4" s="50"/>
      <c r="I4" s="50">
        <f>'主要材料价格表 '!H11-'主要材料价格表 '!J11</f>
        <v>70</v>
      </c>
      <c r="J4" s="50"/>
      <c r="K4" s="50">
        <v>0.5</v>
      </c>
      <c r="L4" s="50"/>
      <c r="M4" s="50"/>
      <c r="N4" s="50" t="s">
        <v>187</v>
      </c>
      <c r="O4" s="50" t="s">
        <v>188</v>
      </c>
      <c r="P4" s="50" t="s">
        <v>189</v>
      </c>
      <c r="Q4" s="50"/>
    </row>
    <row r="5" customHeight="1" spans="1:17">
      <c r="A5" s="50"/>
      <c r="B5" s="50"/>
      <c r="C5" s="50"/>
      <c r="D5" s="50" t="s">
        <v>190</v>
      </c>
      <c r="E5" s="50" t="s">
        <v>64</v>
      </c>
      <c r="F5" s="50" t="s">
        <v>191</v>
      </c>
      <c r="G5" s="50" t="s">
        <v>64</v>
      </c>
      <c r="H5" s="50" t="s">
        <v>191</v>
      </c>
      <c r="I5" s="50" t="s">
        <v>64</v>
      </c>
      <c r="J5" s="50" t="s">
        <v>191</v>
      </c>
      <c r="K5" s="50" t="s">
        <v>64</v>
      </c>
      <c r="L5" s="50" t="s">
        <v>191</v>
      </c>
      <c r="M5" s="50"/>
      <c r="N5" s="50"/>
      <c r="O5" s="50"/>
      <c r="P5" s="50"/>
      <c r="Q5" s="50"/>
    </row>
    <row r="6" ht="24" customHeight="1" spans="1:17">
      <c r="A6" s="50">
        <v>1</v>
      </c>
      <c r="B6" s="50" t="s">
        <v>192</v>
      </c>
      <c r="C6" s="50"/>
      <c r="D6" s="50">
        <v>32.5</v>
      </c>
      <c r="E6" s="50">
        <v>211</v>
      </c>
      <c r="F6" s="53">
        <f>D4*E6</f>
        <v>53.805</v>
      </c>
      <c r="G6" s="50">
        <v>1.13</v>
      </c>
      <c r="H6" s="50">
        <f>G4*G6</f>
        <v>79.1</v>
      </c>
      <c r="I6" s="50"/>
      <c r="J6" s="50">
        <f>I6*I4</f>
        <v>0</v>
      </c>
      <c r="K6" s="50">
        <v>0.127</v>
      </c>
      <c r="L6" s="50">
        <f>K4*K6</f>
        <v>0.0635</v>
      </c>
      <c r="M6" s="53">
        <f t="shared" ref="M6:M14" si="0">F6+H6+J6+L6</f>
        <v>132.9685</v>
      </c>
      <c r="N6" s="50">
        <f>'主要材料价格表 '!$J$8/1000</f>
        <v>0.21317</v>
      </c>
      <c r="O6" s="50">
        <f>'主要材料价格表 '!J12</f>
        <v>91.17</v>
      </c>
      <c r="P6" s="50">
        <f>'主要材料价格表 '!J11</f>
        <v>36.8</v>
      </c>
      <c r="Q6" s="53">
        <f>E6*N6+G6*O6+I6*P6</f>
        <v>148.00097</v>
      </c>
    </row>
    <row r="7" ht="24" customHeight="1" spans="1:17">
      <c r="A7" s="50">
        <v>2</v>
      </c>
      <c r="B7" s="50" t="s">
        <v>193</v>
      </c>
      <c r="C7" s="50"/>
      <c r="D7" s="50">
        <v>32.5</v>
      </c>
      <c r="E7" s="50">
        <v>261</v>
      </c>
      <c r="F7" s="53">
        <f>E7*D4</f>
        <v>66.555</v>
      </c>
      <c r="G7" s="50">
        <v>1.11</v>
      </c>
      <c r="H7" s="50">
        <f t="shared" ref="H7:L7" si="1">G4*G7</f>
        <v>77.7</v>
      </c>
      <c r="I7" s="50"/>
      <c r="J7" s="50">
        <f t="shared" si="1"/>
        <v>0</v>
      </c>
      <c r="K7" s="50">
        <v>0.157</v>
      </c>
      <c r="L7" s="50">
        <f t="shared" si="1"/>
        <v>0.0785</v>
      </c>
      <c r="M7" s="53">
        <f t="shared" si="0"/>
        <v>144.3335</v>
      </c>
      <c r="N7" s="50">
        <f>'主要材料价格表 '!$J$8/1000</f>
        <v>0.21317</v>
      </c>
      <c r="O7" s="50">
        <f>O6</f>
        <v>91.17</v>
      </c>
      <c r="P7" s="50">
        <f>P6</f>
        <v>36.8</v>
      </c>
      <c r="Q7" s="53">
        <f>E7*N7+G7*O7+I7*P7</f>
        <v>156.83607</v>
      </c>
    </row>
    <row r="8" ht="24" customHeight="1" spans="1:17">
      <c r="A8" s="50">
        <v>3</v>
      </c>
      <c r="B8" s="50" t="s">
        <v>194</v>
      </c>
      <c r="C8" s="50"/>
      <c r="D8" s="50">
        <v>32.5</v>
      </c>
      <c r="E8" s="50">
        <f>305</f>
        <v>305</v>
      </c>
      <c r="F8" s="53">
        <f>D4*E8</f>
        <v>77.775</v>
      </c>
      <c r="G8" s="50">
        <f>1.1</f>
        <v>1.1</v>
      </c>
      <c r="H8" s="50">
        <f>G4*G8</f>
        <v>77</v>
      </c>
      <c r="I8" s="50"/>
      <c r="J8" s="50"/>
      <c r="K8" s="50">
        <v>0.183</v>
      </c>
      <c r="L8" s="50">
        <f>K4*K8</f>
        <v>0.0915</v>
      </c>
      <c r="M8" s="53">
        <f t="shared" si="0"/>
        <v>154.8665</v>
      </c>
      <c r="N8" s="50">
        <f>'主要材料价格表 '!$J$8/1000</f>
        <v>0.21317</v>
      </c>
      <c r="O8" s="50">
        <f>O7</f>
        <v>91.17</v>
      </c>
      <c r="P8" s="50">
        <f>P7</f>
        <v>36.8</v>
      </c>
      <c r="Q8" s="53">
        <f>E8*N8+G8*O8+I8*P8</f>
        <v>165.30385</v>
      </c>
    </row>
    <row r="9" ht="24" customHeight="1" spans="1:17">
      <c r="A9" s="50">
        <v>4</v>
      </c>
      <c r="B9" s="50" t="s">
        <v>195</v>
      </c>
      <c r="C9" s="50"/>
      <c r="D9" s="50">
        <v>32.5</v>
      </c>
      <c r="E9" s="50">
        <v>355</v>
      </c>
      <c r="F9" s="53">
        <f>E9*D4</f>
        <v>90.525</v>
      </c>
      <c r="G9" s="50">
        <v>1.08</v>
      </c>
      <c r="H9" s="50">
        <f>G9*G4</f>
        <v>75.6</v>
      </c>
      <c r="I9" s="50"/>
      <c r="J9" s="50"/>
      <c r="K9" s="50">
        <v>0.18</v>
      </c>
      <c r="L9" s="50">
        <f>K9*K4</f>
        <v>0.09</v>
      </c>
      <c r="M9" s="53">
        <f t="shared" si="0"/>
        <v>166.215</v>
      </c>
      <c r="N9" s="50">
        <f>'主要材料价格表 '!$J$8/1000</f>
        <v>0.21317</v>
      </c>
      <c r="O9" s="50">
        <f t="shared" ref="O9:O14" si="2">O8</f>
        <v>91.17</v>
      </c>
      <c r="P9" s="50">
        <f t="shared" ref="P9:P14" si="3">P8</f>
        <v>36.8</v>
      </c>
      <c r="Q9" s="53">
        <f t="shared" ref="Q9:Q14" si="4">E9*N9+G9*O9+I9*P9</f>
        <v>174.13895</v>
      </c>
    </row>
    <row r="10" ht="24" customHeight="1" spans="1:17">
      <c r="A10" s="50">
        <v>5</v>
      </c>
      <c r="B10" s="50" t="s">
        <v>196</v>
      </c>
      <c r="C10" s="50">
        <v>2</v>
      </c>
      <c r="D10" s="50">
        <v>32.5</v>
      </c>
      <c r="E10" s="50">
        <f>208*1.1</f>
        <v>228.8</v>
      </c>
      <c r="F10" s="53">
        <f>D4*E10</f>
        <v>58.344</v>
      </c>
      <c r="G10" s="50">
        <f>0.55*1.1</f>
        <v>0.605</v>
      </c>
      <c r="H10" s="50">
        <f>G4*G10</f>
        <v>42.35</v>
      </c>
      <c r="I10" s="53">
        <f>0.79*1.06</f>
        <v>0.8374</v>
      </c>
      <c r="J10" s="53">
        <f>I10*I4</f>
        <v>58.618</v>
      </c>
      <c r="K10" s="50">
        <f t="shared" ref="K10:K14" si="5">0.15*1.1</f>
        <v>0.165</v>
      </c>
      <c r="L10" s="50">
        <f>K4*K10</f>
        <v>0.0825</v>
      </c>
      <c r="M10" s="53">
        <f t="shared" si="0"/>
        <v>159.3945</v>
      </c>
      <c r="N10" s="50">
        <f>'主要材料价格表 '!$J$8/1000</f>
        <v>0.21317</v>
      </c>
      <c r="O10" s="50">
        <f t="shared" si="2"/>
        <v>91.17</v>
      </c>
      <c r="P10" s="50">
        <f t="shared" si="3"/>
        <v>36.8</v>
      </c>
      <c r="Q10" s="53">
        <f t="shared" si="4"/>
        <v>134.747466</v>
      </c>
    </row>
    <row r="11" ht="24" customHeight="1" spans="1:17">
      <c r="A11" s="50">
        <v>6</v>
      </c>
      <c r="B11" s="50" t="s">
        <v>174</v>
      </c>
      <c r="C11" s="50">
        <v>2</v>
      </c>
      <c r="D11" s="50">
        <v>32.5</v>
      </c>
      <c r="E11" s="50">
        <v>284.834</v>
      </c>
      <c r="F11" s="53">
        <f>D4*E11</f>
        <v>72.63267</v>
      </c>
      <c r="G11" s="50">
        <f>0.52*1.1</f>
        <v>0.572</v>
      </c>
      <c r="H11" s="50">
        <f>G4*G11</f>
        <v>40.04</v>
      </c>
      <c r="I11" s="53">
        <f t="shared" ref="I11:I14" si="6">0.81*1.06</f>
        <v>0.8586</v>
      </c>
      <c r="J11" s="53">
        <f>I11*I4</f>
        <v>60.102</v>
      </c>
      <c r="K11" s="50">
        <f t="shared" si="5"/>
        <v>0.165</v>
      </c>
      <c r="L11" s="50">
        <f>K4*K11</f>
        <v>0.0825</v>
      </c>
      <c r="M11" s="53">
        <f t="shared" si="0"/>
        <v>172.85717</v>
      </c>
      <c r="N11" s="50">
        <f>'主要材料价格表 '!$J$8/1000</f>
        <v>0.21317</v>
      </c>
      <c r="O11" s="50">
        <f t="shared" si="2"/>
        <v>91.17</v>
      </c>
      <c r="P11" s="50">
        <f t="shared" si="3"/>
        <v>36.8</v>
      </c>
      <c r="Q11" s="53">
        <f t="shared" si="4"/>
        <v>144.46378378</v>
      </c>
    </row>
    <row r="12" ht="24" customHeight="1" spans="1:17">
      <c r="A12" s="50">
        <v>7</v>
      </c>
      <c r="B12" s="50" t="s">
        <v>175</v>
      </c>
      <c r="C12" s="50">
        <v>2</v>
      </c>
      <c r="D12" s="50">
        <v>32.5</v>
      </c>
      <c r="E12" s="50">
        <f>289*1.1</f>
        <v>317.9</v>
      </c>
      <c r="F12" s="53">
        <f>D4*E12</f>
        <v>81.0645</v>
      </c>
      <c r="G12" s="50">
        <f>0.49*1.1</f>
        <v>0.539</v>
      </c>
      <c r="H12" s="50">
        <f>G4*G12</f>
        <v>37.73</v>
      </c>
      <c r="I12" s="53">
        <f t="shared" si="6"/>
        <v>0.8586</v>
      </c>
      <c r="J12" s="53">
        <f>I12*I4</f>
        <v>60.102</v>
      </c>
      <c r="K12" s="50">
        <f t="shared" si="5"/>
        <v>0.165</v>
      </c>
      <c r="L12" s="50">
        <f>K4*K12</f>
        <v>0.0825</v>
      </c>
      <c r="M12" s="53">
        <f t="shared" si="0"/>
        <v>178.979</v>
      </c>
      <c r="N12" s="50">
        <f>'主要材料价格表 '!$J$8/1000</f>
        <v>0.21317</v>
      </c>
      <c r="O12" s="50">
        <f t="shared" si="2"/>
        <v>91.17</v>
      </c>
      <c r="P12" s="50">
        <f t="shared" si="3"/>
        <v>36.8</v>
      </c>
      <c r="Q12" s="53">
        <f t="shared" si="4"/>
        <v>148.503853</v>
      </c>
    </row>
    <row r="13" ht="24" customHeight="1" spans="1:17">
      <c r="A13" s="50">
        <v>8</v>
      </c>
      <c r="B13" s="50" t="s">
        <v>176</v>
      </c>
      <c r="C13" s="50">
        <v>2</v>
      </c>
      <c r="D13" s="50">
        <v>32.5</v>
      </c>
      <c r="E13" s="50">
        <f>310*1.1</f>
        <v>341</v>
      </c>
      <c r="F13" s="53">
        <f>D4*E13</f>
        <v>86.955</v>
      </c>
      <c r="G13" s="50">
        <f>0.47*1.1</f>
        <v>0.517</v>
      </c>
      <c r="H13" s="50">
        <f>G4*G13</f>
        <v>36.19</v>
      </c>
      <c r="I13" s="53">
        <f t="shared" si="6"/>
        <v>0.8586</v>
      </c>
      <c r="J13" s="53">
        <f>I13*I4</f>
        <v>60.102</v>
      </c>
      <c r="K13" s="50">
        <f t="shared" si="5"/>
        <v>0.165</v>
      </c>
      <c r="L13" s="50">
        <f>K4*K13</f>
        <v>0.0825</v>
      </c>
      <c r="M13" s="53">
        <f t="shared" si="0"/>
        <v>183.3295</v>
      </c>
      <c r="N13" s="50">
        <f>'主要材料价格表 '!$J$8/1000</f>
        <v>0.21317</v>
      </c>
      <c r="O13" s="50">
        <f t="shared" si="2"/>
        <v>91.17</v>
      </c>
      <c r="P13" s="50">
        <f t="shared" si="3"/>
        <v>36.8</v>
      </c>
      <c r="Q13" s="53">
        <f t="shared" si="4"/>
        <v>151.42234</v>
      </c>
    </row>
    <row r="14" ht="24" customHeight="1" spans="1:17">
      <c r="A14" s="50">
        <v>9</v>
      </c>
      <c r="B14" s="50" t="s">
        <v>177</v>
      </c>
      <c r="C14" s="50">
        <v>2</v>
      </c>
      <c r="D14" s="50">
        <v>32.5</v>
      </c>
      <c r="E14" s="50">
        <f>343*1.1</f>
        <v>377.3</v>
      </c>
      <c r="F14" s="53">
        <f>D4*E14</f>
        <v>96.2115</v>
      </c>
      <c r="G14" s="50">
        <f>0.45*1.1</f>
        <v>0.495</v>
      </c>
      <c r="H14" s="50">
        <f t="shared" ref="H14:L14" si="7">G4*G14</f>
        <v>34.65</v>
      </c>
      <c r="I14" s="53">
        <f t="shared" si="6"/>
        <v>0.8586</v>
      </c>
      <c r="J14" s="53">
        <f t="shared" si="7"/>
        <v>60.102</v>
      </c>
      <c r="K14" s="50">
        <f t="shared" si="5"/>
        <v>0.165</v>
      </c>
      <c r="L14" s="50">
        <f t="shared" si="7"/>
        <v>0.0825</v>
      </c>
      <c r="M14" s="53">
        <f t="shared" si="0"/>
        <v>191.046</v>
      </c>
      <c r="N14" s="50">
        <f>'主要材料价格表 '!$J$8/1000</f>
        <v>0.21317</v>
      </c>
      <c r="O14" s="50">
        <f t="shared" si="2"/>
        <v>91.17</v>
      </c>
      <c r="P14" s="50">
        <f t="shared" si="3"/>
        <v>36.8</v>
      </c>
      <c r="Q14" s="53">
        <f t="shared" si="4"/>
        <v>157.154671</v>
      </c>
    </row>
    <row r="15" ht="24" customHeight="1"/>
    <row r="16" ht="24" customHeight="1"/>
    <row r="17" ht="24" customHeight="1"/>
  </sheetData>
  <mergeCells count="14">
    <mergeCell ref="A1:Q1"/>
    <mergeCell ref="D3:F3"/>
    <mergeCell ref="G3:H3"/>
    <mergeCell ref="I3:J3"/>
    <mergeCell ref="K3:L3"/>
    <mergeCell ref="D4:F4"/>
    <mergeCell ref="G4:H4"/>
    <mergeCell ref="I4:J4"/>
    <mergeCell ref="K4:L4"/>
    <mergeCell ref="A3:A5"/>
    <mergeCell ref="B3:B5"/>
    <mergeCell ref="C3:C5"/>
    <mergeCell ref="M3:M5"/>
    <mergeCell ref="Q3:Q5"/>
  </mergeCells>
  <pageMargins left="0.865277777777778" right="0.55" top="1.02291666666667" bottom="0.984027777777778" header="0.511805555555556" footer="0.511805555555556"/>
  <pageSetup paperSize="9" firstPageNumber="99" orientation="landscape" useFirstPageNumber="1" verticalDpi="300"/>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U53"/>
  <sheetViews>
    <sheetView view="pageBreakPreview" zoomScale="106" zoomScaleNormal="100" zoomScaleSheetLayoutView="106" topLeftCell="A40" workbookViewId="0">
      <selection activeCell="N48" sqref="N48"/>
    </sheetView>
  </sheetViews>
  <sheetFormatPr defaultColWidth="9" defaultRowHeight="21" customHeight="1"/>
  <cols>
    <col min="1" max="1" width="7" style="48" customWidth="1"/>
    <col min="2" max="2" width="16.0416666666667" style="48" customWidth="1"/>
    <col min="3" max="3" width="8.375" style="48" customWidth="1"/>
    <col min="4" max="4" width="5.65" style="48" customWidth="1"/>
    <col min="5" max="5" width="5.89166666666667" style="48" customWidth="1"/>
    <col min="6" max="6" width="5.875" style="48" customWidth="1"/>
    <col min="7" max="7" width="5.5" style="48" customWidth="1"/>
    <col min="8" max="8" width="7.075" style="48" customWidth="1"/>
    <col min="9" max="9" width="6.125" style="48" customWidth="1"/>
    <col min="10" max="10" width="5.25" style="48" customWidth="1"/>
    <col min="11" max="11" width="5.875" style="48" customWidth="1"/>
    <col min="12" max="12" width="5.25" style="48" customWidth="1"/>
    <col min="13" max="13" width="6.375" style="48" customWidth="1"/>
    <col min="14" max="14" width="5.125" style="48" customWidth="1"/>
    <col min="15" max="15" width="5.625" style="48" customWidth="1"/>
    <col min="16" max="16" width="5.54166666666667" style="48" customWidth="1"/>
    <col min="17" max="17" width="5.89166666666667" style="48" customWidth="1"/>
    <col min="18" max="18" width="5.76666666666667" style="48" customWidth="1"/>
    <col min="19" max="19" width="4.35833333333333" style="48" customWidth="1"/>
    <col min="20" max="20" width="4.35" style="48" customWidth="1"/>
    <col min="21" max="21" width="8.375" style="48" customWidth="1"/>
    <col min="22" max="16384" width="9" style="12"/>
  </cols>
  <sheetData>
    <row r="1" customHeight="1" spans="1:21">
      <c r="A1" s="49" t="s">
        <v>197</v>
      </c>
      <c r="B1" s="49"/>
      <c r="C1" s="49"/>
      <c r="D1" s="49"/>
      <c r="E1" s="49"/>
      <c r="F1" s="49"/>
      <c r="G1" s="49"/>
      <c r="H1" s="49"/>
      <c r="I1" s="49"/>
      <c r="J1" s="49"/>
      <c r="K1" s="49"/>
      <c r="L1" s="49"/>
      <c r="M1" s="49"/>
      <c r="N1" s="49"/>
      <c r="O1" s="49"/>
      <c r="P1" s="49"/>
      <c r="Q1" s="49"/>
      <c r="R1" s="49"/>
      <c r="S1" s="49"/>
      <c r="T1" s="49"/>
      <c r="U1" s="49"/>
    </row>
    <row r="2" ht="13.5" customHeight="1"/>
    <row r="3" customHeight="1" spans="1:21">
      <c r="A3" s="50" t="s">
        <v>198</v>
      </c>
      <c r="B3" s="50" t="s">
        <v>199</v>
      </c>
      <c r="C3" s="50" t="s">
        <v>200</v>
      </c>
      <c r="D3" s="50" t="s">
        <v>201</v>
      </c>
      <c r="E3" s="50"/>
      <c r="F3" s="50" t="s">
        <v>202</v>
      </c>
      <c r="G3" s="50"/>
      <c r="H3" s="50"/>
      <c r="I3" s="50"/>
      <c r="J3" s="50"/>
      <c r="K3" s="50"/>
      <c r="L3" s="50"/>
      <c r="M3" s="50"/>
      <c r="N3" s="50"/>
      <c r="O3" s="50"/>
      <c r="P3" s="50"/>
      <c r="Q3" s="50"/>
      <c r="R3" s="50" t="s">
        <v>203</v>
      </c>
      <c r="S3" s="50" t="s">
        <v>204</v>
      </c>
      <c r="T3" s="50" t="s">
        <v>162</v>
      </c>
      <c r="U3" s="50" t="s">
        <v>205</v>
      </c>
    </row>
    <row r="4" customHeight="1" spans="1:21">
      <c r="A4" s="50"/>
      <c r="B4" s="50"/>
      <c r="C4" s="50"/>
      <c r="D4" s="50" t="s">
        <v>206</v>
      </c>
      <c r="E4" s="50" t="s">
        <v>207</v>
      </c>
      <c r="F4" s="50" t="s">
        <v>208</v>
      </c>
      <c r="G4" s="50"/>
      <c r="H4" s="50" t="s">
        <v>204</v>
      </c>
      <c r="I4" s="50"/>
      <c r="J4" s="50" t="s">
        <v>162</v>
      </c>
      <c r="K4" s="50"/>
      <c r="L4" s="50" t="s">
        <v>209</v>
      </c>
      <c r="M4" s="50"/>
      <c r="N4" s="50" t="s">
        <v>210</v>
      </c>
      <c r="O4" s="50"/>
      <c r="P4" s="50" t="s">
        <v>211</v>
      </c>
      <c r="Q4" s="50"/>
      <c r="R4" s="50"/>
      <c r="S4" s="50"/>
      <c r="T4" s="50"/>
      <c r="U4" s="50"/>
    </row>
    <row r="5" ht="30" customHeight="1" spans="1:21">
      <c r="A5" s="50"/>
      <c r="B5" s="50"/>
      <c r="C5" s="50"/>
      <c r="D5" s="50"/>
      <c r="E5" s="50"/>
      <c r="F5" s="50">
        <f>'建筑单价分析表 '!E9</f>
        <v>7.28</v>
      </c>
      <c r="G5" s="50" t="s">
        <v>212</v>
      </c>
      <c r="H5" s="50">
        <f>'主要材料价格表 '!I6</f>
        <v>2.99</v>
      </c>
      <c r="I5" s="50" t="s">
        <v>213</v>
      </c>
      <c r="J5" s="50">
        <f>'主要材料价格表 '!I7</f>
        <v>3.075</v>
      </c>
      <c r="K5" s="50" t="s">
        <v>213</v>
      </c>
      <c r="L5" s="50">
        <v>1.04</v>
      </c>
      <c r="M5" s="50" t="s">
        <v>214</v>
      </c>
      <c r="N5" s="50">
        <v>0.5</v>
      </c>
      <c r="O5" s="50" t="s">
        <v>215</v>
      </c>
      <c r="P5" s="50">
        <v>0.26</v>
      </c>
      <c r="Q5" s="50" t="s">
        <v>215</v>
      </c>
      <c r="R5" s="50"/>
      <c r="S5" s="50"/>
      <c r="T5" s="50"/>
      <c r="U5" s="50"/>
    </row>
    <row r="6" ht="24" customHeight="1" spans="1:21">
      <c r="A6" s="50"/>
      <c r="B6" s="50"/>
      <c r="C6" s="50"/>
      <c r="D6" s="50"/>
      <c r="E6" s="50"/>
      <c r="F6" s="50" t="s">
        <v>216</v>
      </c>
      <c r="G6" s="50" t="s">
        <v>207</v>
      </c>
      <c r="H6" s="50" t="s">
        <v>216</v>
      </c>
      <c r="I6" s="50" t="s">
        <v>207</v>
      </c>
      <c r="J6" s="50" t="s">
        <v>216</v>
      </c>
      <c r="K6" s="50" t="s">
        <v>207</v>
      </c>
      <c r="L6" s="50" t="s">
        <v>216</v>
      </c>
      <c r="M6" s="50" t="s">
        <v>207</v>
      </c>
      <c r="N6" s="50" t="s">
        <v>216</v>
      </c>
      <c r="O6" s="50" t="s">
        <v>207</v>
      </c>
      <c r="P6" s="50" t="s">
        <v>216</v>
      </c>
      <c r="Q6" s="50" t="s">
        <v>207</v>
      </c>
      <c r="R6" s="50"/>
      <c r="S6" s="50"/>
      <c r="T6" s="50"/>
      <c r="U6" s="50"/>
    </row>
    <row r="7" customHeight="1" spans="1:21">
      <c r="A7" s="50">
        <v>1</v>
      </c>
      <c r="B7" s="50">
        <f>A7+1</f>
        <v>2</v>
      </c>
      <c r="C7" s="50">
        <f t="shared" ref="C7:U7" si="0">B7+1</f>
        <v>3</v>
      </c>
      <c r="D7" s="50">
        <f t="shared" si="0"/>
        <v>4</v>
      </c>
      <c r="E7" s="50">
        <f t="shared" si="0"/>
        <v>5</v>
      </c>
      <c r="F7" s="50">
        <f t="shared" si="0"/>
        <v>6</v>
      </c>
      <c r="G7" s="50">
        <f t="shared" si="0"/>
        <v>7</v>
      </c>
      <c r="H7" s="50">
        <f t="shared" si="0"/>
        <v>8</v>
      </c>
      <c r="I7" s="50">
        <f t="shared" si="0"/>
        <v>9</v>
      </c>
      <c r="J7" s="50">
        <f t="shared" si="0"/>
        <v>10</v>
      </c>
      <c r="K7" s="50">
        <f t="shared" si="0"/>
        <v>11</v>
      </c>
      <c r="L7" s="50">
        <f t="shared" si="0"/>
        <v>12</v>
      </c>
      <c r="M7" s="50">
        <f t="shared" si="0"/>
        <v>13</v>
      </c>
      <c r="N7" s="50">
        <f t="shared" si="0"/>
        <v>14</v>
      </c>
      <c r="O7" s="50">
        <f t="shared" si="0"/>
        <v>15</v>
      </c>
      <c r="P7" s="50">
        <f t="shared" si="0"/>
        <v>16</v>
      </c>
      <c r="Q7" s="50">
        <f t="shared" si="0"/>
        <v>17</v>
      </c>
      <c r="R7" s="50">
        <f t="shared" si="0"/>
        <v>18</v>
      </c>
      <c r="S7" s="50">
        <f t="shared" si="0"/>
        <v>19</v>
      </c>
      <c r="T7" s="50">
        <f t="shared" si="0"/>
        <v>20</v>
      </c>
      <c r="U7" s="50">
        <f t="shared" si="0"/>
        <v>21</v>
      </c>
    </row>
    <row r="8" customHeight="1" spans="1:21">
      <c r="A8" s="50">
        <v>1043</v>
      </c>
      <c r="B8" s="50" t="s">
        <v>217</v>
      </c>
      <c r="C8" s="51">
        <f t="shared" ref="C8:C24" si="1">E8+R8</f>
        <v>87.286</v>
      </c>
      <c r="D8" s="51">
        <v>38.12</v>
      </c>
      <c r="E8" s="51">
        <f>D8</f>
        <v>38.12</v>
      </c>
      <c r="F8" s="51">
        <v>2.4</v>
      </c>
      <c r="G8" s="51">
        <f>F8*$F$5</f>
        <v>17.472</v>
      </c>
      <c r="H8" s="51">
        <v>10.6</v>
      </c>
      <c r="I8" s="51">
        <f>H8*$H$5</f>
        <v>31.694</v>
      </c>
      <c r="J8" s="51"/>
      <c r="K8" s="51">
        <f>J8*$J$5</f>
        <v>0</v>
      </c>
      <c r="L8" s="51"/>
      <c r="M8" s="51">
        <f>L8*$L$5</f>
        <v>0</v>
      </c>
      <c r="N8" s="51"/>
      <c r="O8" s="51">
        <f>N8*$N$5</f>
        <v>0</v>
      </c>
      <c r="P8" s="51"/>
      <c r="Q8" s="51">
        <f>P8*$P$5</f>
        <v>0</v>
      </c>
      <c r="R8" s="51">
        <f t="shared" ref="R8:R16" si="2">G8+I8+K8+M8+O8+Q8</f>
        <v>49.166</v>
      </c>
      <c r="S8" s="51">
        <f>'主要材料价格表 '!J6</f>
        <v>3.51</v>
      </c>
      <c r="T8" s="51">
        <f>'主要材料价格表 '!$J$7</f>
        <v>4.285</v>
      </c>
      <c r="U8" s="51">
        <f t="shared" ref="U8:U16" si="3">H8*S8+J8*T8</f>
        <v>37.206</v>
      </c>
    </row>
    <row r="9" customHeight="1" spans="1:21">
      <c r="A9" s="50">
        <v>1009</v>
      </c>
      <c r="B9" s="50" t="s">
        <v>218</v>
      </c>
      <c r="C9" s="51">
        <f t="shared" si="1"/>
        <v>120.517</v>
      </c>
      <c r="D9" s="51">
        <v>56.31</v>
      </c>
      <c r="E9" s="51">
        <f>D9</f>
        <v>56.31</v>
      </c>
      <c r="F9" s="51">
        <v>2.7</v>
      </c>
      <c r="G9" s="51">
        <f>F9*$F$5</f>
        <v>19.656</v>
      </c>
      <c r="H9" s="51">
        <v>14.9</v>
      </c>
      <c r="I9" s="51">
        <f>H9*$H$5</f>
        <v>44.551</v>
      </c>
      <c r="J9" s="51"/>
      <c r="K9" s="51">
        <f>J9*$J$5</f>
        <v>0</v>
      </c>
      <c r="L9" s="51"/>
      <c r="M9" s="51">
        <f>L9*$L$5</f>
        <v>0</v>
      </c>
      <c r="N9" s="51"/>
      <c r="O9" s="51">
        <f>N9*$N$5</f>
        <v>0</v>
      </c>
      <c r="P9" s="51"/>
      <c r="Q9" s="51">
        <f>P9*$P$5</f>
        <v>0</v>
      </c>
      <c r="R9" s="51">
        <f t="shared" si="2"/>
        <v>64.207</v>
      </c>
      <c r="S9" s="51">
        <f>'主要材料价格表 '!$J$6</f>
        <v>3.51</v>
      </c>
      <c r="T9" s="51">
        <f>'主要材料价格表 '!$J$7</f>
        <v>4.285</v>
      </c>
      <c r="U9" s="51">
        <f t="shared" si="3"/>
        <v>52.299</v>
      </c>
    </row>
    <row r="10" customHeight="1" spans="1:21">
      <c r="A10" s="50">
        <v>1011</v>
      </c>
      <c r="B10" s="50" t="s">
        <v>219</v>
      </c>
      <c r="C10" s="51">
        <f t="shared" si="1"/>
        <v>210.76656916996</v>
      </c>
      <c r="D10" s="51">
        <f>89.06/1.15+54.68/1.1+3.56</f>
        <v>130.71256916996</v>
      </c>
      <c r="E10" s="51">
        <f>D10</f>
        <v>130.71256916996</v>
      </c>
      <c r="F10" s="51">
        <v>2.7</v>
      </c>
      <c r="G10" s="51">
        <f>F10*$F$5</f>
        <v>19.656</v>
      </c>
      <c r="H10" s="51">
        <v>20.2</v>
      </c>
      <c r="I10" s="51">
        <f>H10*$H$5</f>
        <v>60.398</v>
      </c>
      <c r="J10" s="51"/>
      <c r="K10" s="51">
        <f>J10*$J$5</f>
        <v>0</v>
      </c>
      <c r="L10" s="51"/>
      <c r="M10" s="51">
        <f>L10*$L$5</f>
        <v>0</v>
      </c>
      <c r="N10" s="51"/>
      <c r="O10" s="51">
        <f>N10*$N$5</f>
        <v>0</v>
      </c>
      <c r="P10" s="51"/>
      <c r="Q10" s="51">
        <f>P10*$P$5</f>
        <v>0</v>
      </c>
      <c r="R10" s="51">
        <f t="shared" si="2"/>
        <v>80.054</v>
      </c>
      <c r="S10" s="51">
        <f>'主要材料价格表 '!$J$6</f>
        <v>3.51</v>
      </c>
      <c r="T10" s="51">
        <f>'主要材料价格表 '!$J$7</f>
        <v>4.285</v>
      </c>
      <c r="U10" s="51">
        <f t="shared" si="3"/>
        <v>70.902</v>
      </c>
    </row>
    <row r="11" customHeight="1" spans="1:21">
      <c r="A11" s="50">
        <v>1075</v>
      </c>
      <c r="B11" s="50" t="s">
        <v>220</v>
      </c>
      <c r="C11" s="51">
        <f t="shared" si="1"/>
        <v>142.595043478261</v>
      </c>
      <c r="D11" s="51">
        <f>38.54/1.15+41.14/1.1</f>
        <v>70.9130434782609</v>
      </c>
      <c r="E11" s="51">
        <f>D11</f>
        <v>70.9130434782609</v>
      </c>
      <c r="F11" s="51">
        <v>2.7</v>
      </c>
      <c r="G11" s="51">
        <f>F11*$F$5</f>
        <v>19.656</v>
      </c>
      <c r="H11" s="51">
        <v>17.4</v>
      </c>
      <c r="I11" s="51">
        <f>H11*$H$5</f>
        <v>52.026</v>
      </c>
      <c r="J11" s="51"/>
      <c r="K11" s="51">
        <f>J11*$J$5</f>
        <v>0</v>
      </c>
      <c r="L11" s="51"/>
      <c r="M11" s="51">
        <f>L11*$L$5</f>
        <v>0</v>
      </c>
      <c r="N11" s="51"/>
      <c r="O11" s="51">
        <f>N11*$N$5</f>
        <v>0</v>
      </c>
      <c r="P11" s="51"/>
      <c r="Q11" s="51">
        <f>P11*$P$5</f>
        <v>0</v>
      </c>
      <c r="R11" s="51">
        <f t="shared" si="2"/>
        <v>71.682</v>
      </c>
      <c r="S11" s="51">
        <f>'主要材料价格表 '!$J$6</f>
        <v>3.51</v>
      </c>
      <c r="T11" s="51">
        <f>'主要材料价格表 '!$J$7</f>
        <v>4.285</v>
      </c>
      <c r="U11" s="51">
        <f t="shared" si="3"/>
        <v>61.074</v>
      </c>
    </row>
    <row r="12" customHeight="1" spans="1:21">
      <c r="A12" s="50">
        <v>3012</v>
      </c>
      <c r="B12" s="50" t="s">
        <v>221</v>
      </c>
      <c r="C12" s="51">
        <f t="shared" si="1"/>
        <v>50.883</v>
      </c>
      <c r="D12" s="51">
        <v>14.21</v>
      </c>
      <c r="E12" s="51">
        <f t="shared" ref="E12:E22" si="4">D12</f>
        <v>14.21</v>
      </c>
      <c r="F12" s="51">
        <v>1.3</v>
      </c>
      <c r="G12" s="51">
        <f>F12*$F$5</f>
        <v>9.464</v>
      </c>
      <c r="H12" s="51">
        <v>9.1</v>
      </c>
      <c r="I12" s="51">
        <f>H12*$H$5</f>
        <v>27.209</v>
      </c>
      <c r="J12" s="51"/>
      <c r="K12" s="51">
        <f>J12*$J$5</f>
        <v>0</v>
      </c>
      <c r="L12" s="51"/>
      <c r="M12" s="51">
        <f>L12*$L$5</f>
        <v>0</v>
      </c>
      <c r="N12" s="51"/>
      <c r="O12" s="51">
        <f>N12*$N$5</f>
        <v>0</v>
      </c>
      <c r="P12" s="51"/>
      <c r="Q12" s="51">
        <f>P12*$P$5</f>
        <v>0</v>
      </c>
      <c r="R12" s="51">
        <f t="shared" si="2"/>
        <v>36.673</v>
      </c>
      <c r="S12" s="51">
        <f>'主要材料价格表 '!$J$6</f>
        <v>3.51</v>
      </c>
      <c r="T12" s="51">
        <f>'主要材料价格表 '!$J$7</f>
        <v>4.285</v>
      </c>
      <c r="U12" s="51">
        <f t="shared" si="3"/>
        <v>31.941</v>
      </c>
    </row>
    <row r="13" customHeight="1" spans="1:21">
      <c r="A13" s="50">
        <v>3013</v>
      </c>
      <c r="B13" s="50" t="s">
        <v>222</v>
      </c>
      <c r="C13" s="51">
        <f t="shared" si="1"/>
        <v>71.922</v>
      </c>
      <c r="D13" s="51">
        <v>31.96</v>
      </c>
      <c r="E13" s="51">
        <f t="shared" si="4"/>
        <v>31.96</v>
      </c>
      <c r="F13" s="51">
        <v>1.3</v>
      </c>
      <c r="G13" s="51">
        <f>F13*$F$5</f>
        <v>9.464</v>
      </c>
      <c r="H13" s="51">
        <v>10.2</v>
      </c>
      <c r="I13" s="51">
        <f>H13*$H$5</f>
        <v>30.498</v>
      </c>
      <c r="J13" s="51"/>
      <c r="K13" s="51">
        <f>J13*$J$5</f>
        <v>0</v>
      </c>
      <c r="L13" s="51"/>
      <c r="M13" s="51">
        <f>L13*$L$5</f>
        <v>0</v>
      </c>
      <c r="N13" s="51"/>
      <c r="O13" s="51">
        <f>N13*$N$5</f>
        <v>0</v>
      </c>
      <c r="P13" s="51"/>
      <c r="Q13" s="51">
        <f>P13*$P$5</f>
        <v>0</v>
      </c>
      <c r="R13" s="51">
        <f t="shared" si="2"/>
        <v>39.962</v>
      </c>
      <c r="S13" s="51">
        <f>'主要材料价格表 '!$J$6</f>
        <v>3.51</v>
      </c>
      <c r="T13" s="51">
        <f>'主要材料价格表 '!$J$7</f>
        <v>4.285</v>
      </c>
      <c r="U13" s="51">
        <f t="shared" si="3"/>
        <v>35.802</v>
      </c>
    </row>
    <row r="14" customHeight="1" spans="1:21">
      <c r="A14" s="50">
        <v>3015</v>
      </c>
      <c r="B14" s="50" t="s">
        <v>223</v>
      </c>
      <c r="C14" s="51">
        <f t="shared" si="1"/>
        <v>84.9054071146245</v>
      </c>
      <c r="D14" s="51">
        <f>30.49/1.15+18.3/1.1+0</f>
        <v>43.1494071146245</v>
      </c>
      <c r="E14" s="51">
        <f t="shared" si="4"/>
        <v>43.1494071146245</v>
      </c>
      <c r="F14" s="51">
        <v>1.3</v>
      </c>
      <c r="G14" s="51">
        <f>F14*$F$5</f>
        <v>9.464</v>
      </c>
      <c r="H14" s="51">
        <v>10.8</v>
      </c>
      <c r="I14" s="51">
        <f>H14*$H$5</f>
        <v>32.292</v>
      </c>
      <c r="J14" s="51"/>
      <c r="K14" s="51">
        <f>J14*$J$5</f>
        <v>0</v>
      </c>
      <c r="L14" s="51"/>
      <c r="M14" s="51">
        <f>L14*$L$5</f>
        <v>0</v>
      </c>
      <c r="N14" s="51"/>
      <c r="O14" s="51">
        <f>N14*$N$5</f>
        <v>0</v>
      </c>
      <c r="P14" s="51"/>
      <c r="Q14" s="51">
        <f>P14*$P$5</f>
        <v>0</v>
      </c>
      <c r="R14" s="51">
        <f t="shared" si="2"/>
        <v>41.756</v>
      </c>
      <c r="S14" s="51">
        <f>'主要材料价格表 '!$J$6</f>
        <v>3.51</v>
      </c>
      <c r="T14" s="51">
        <f>'主要材料价格表 '!$J$7</f>
        <v>4.285</v>
      </c>
      <c r="U14" s="51">
        <f t="shared" si="3"/>
        <v>37.908</v>
      </c>
    </row>
    <row r="15" customHeight="1" spans="1:21">
      <c r="A15" s="50">
        <v>3054</v>
      </c>
      <c r="B15" s="50" t="s">
        <v>224</v>
      </c>
      <c r="C15" s="51">
        <f t="shared" si="1"/>
        <v>57.2043162055336</v>
      </c>
      <c r="D15" s="51">
        <f>11.86/1.15+14.11/1.1</f>
        <v>23.1403162055336</v>
      </c>
      <c r="E15" s="51">
        <f t="shared" si="4"/>
        <v>23.1403162055336</v>
      </c>
      <c r="F15" s="51">
        <v>1.3</v>
      </c>
      <c r="G15" s="51">
        <f>F15*$F$5</f>
        <v>9.464</v>
      </c>
      <c r="H15" s="51"/>
      <c r="I15" s="51"/>
      <c r="J15" s="51">
        <v>8</v>
      </c>
      <c r="K15" s="51">
        <f>J15*$J$5</f>
        <v>24.6</v>
      </c>
      <c r="L15" s="51"/>
      <c r="M15" s="51">
        <f>L15*$L$5</f>
        <v>0</v>
      </c>
      <c r="N15" s="51"/>
      <c r="O15" s="51">
        <f>N15*$N$5</f>
        <v>0</v>
      </c>
      <c r="P15" s="51"/>
      <c r="Q15" s="51">
        <f>P15*$P$5</f>
        <v>0</v>
      </c>
      <c r="R15" s="51">
        <f t="shared" si="2"/>
        <v>34.064</v>
      </c>
      <c r="S15" s="51">
        <f>'主要材料价格表 '!$J$6</f>
        <v>3.51</v>
      </c>
      <c r="T15" s="51">
        <f>'主要材料价格表 '!$J$7</f>
        <v>4.285</v>
      </c>
      <c r="U15" s="51">
        <f t="shared" si="3"/>
        <v>34.28</v>
      </c>
    </row>
    <row r="16" customHeight="1" spans="1:21">
      <c r="A16" s="50">
        <v>1062</v>
      </c>
      <c r="B16" s="50" t="s">
        <v>225</v>
      </c>
      <c r="C16" s="51">
        <f t="shared" si="1"/>
        <v>66.343</v>
      </c>
      <c r="D16" s="51">
        <v>19.27</v>
      </c>
      <c r="E16" s="51">
        <f t="shared" si="4"/>
        <v>19.27</v>
      </c>
      <c r="F16" s="51">
        <v>2.4</v>
      </c>
      <c r="G16" s="51">
        <f>F16*$F$5</f>
        <v>17.472</v>
      </c>
      <c r="H16" s="51">
        <v>9.9</v>
      </c>
      <c r="I16" s="51">
        <f>H16*$H$5</f>
        <v>29.601</v>
      </c>
      <c r="J16" s="51"/>
      <c r="K16" s="51">
        <f>J16*$J$5</f>
        <v>0</v>
      </c>
      <c r="L16" s="51"/>
      <c r="M16" s="51">
        <f>L16*$L$5</f>
        <v>0</v>
      </c>
      <c r="N16" s="51"/>
      <c r="O16" s="51">
        <f>N16*$N$5</f>
        <v>0</v>
      </c>
      <c r="P16" s="51"/>
      <c r="Q16" s="51">
        <f>P16*$P$5</f>
        <v>0</v>
      </c>
      <c r="R16" s="51">
        <f t="shared" si="2"/>
        <v>47.073</v>
      </c>
      <c r="S16" s="51">
        <f>'主要材料价格表 '!$J$6</f>
        <v>3.51</v>
      </c>
      <c r="T16" s="51">
        <f>'主要材料价格表 '!$J$7</f>
        <v>4.285</v>
      </c>
      <c r="U16" s="51">
        <f t="shared" si="3"/>
        <v>34.749</v>
      </c>
    </row>
    <row r="17" customHeight="1" spans="1:21">
      <c r="A17" s="50">
        <v>1094</v>
      </c>
      <c r="B17" s="50" t="s">
        <v>226</v>
      </c>
      <c r="C17" s="51">
        <f t="shared" si="1"/>
        <v>57.1393833992095</v>
      </c>
      <c r="D17" s="51">
        <f>8.36/1.15+10.87/1.1+0.39</f>
        <v>17.5413833992095</v>
      </c>
      <c r="E17" s="51">
        <f t="shared" si="4"/>
        <v>17.5413833992095</v>
      </c>
      <c r="F17" s="51">
        <v>2.4</v>
      </c>
      <c r="G17" s="51">
        <f>F17*F5</f>
        <v>17.472</v>
      </c>
      <c r="H17" s="51">
        <v>7.4</v>
      </c>
      <c r="I17" s="51">
        <f>H5*H17</f>
        <v>22.126</v>
      </c>
      <c r="J17" s="51"/>
      <c r="K17" s="51"/>
      <c r="L17" s="51"/>
      <c r="M17" s="51"/>
      <c r="N17" s="51"/>
      <c r="O17" s="51"/>
      <c r="P17" s="51"/>
      <c r="Q17" s="51"/>
      <c r="R17" s="51">
        <f>I17+G17</f>
        <v>39.598</v>
      </c>
      <c r="S17" s="51">
        <f>S16</f>
        <v>3.51</v>
      </c>
      <c r="T17" s="51">
        <f>T16</f>
        <v>4.285</v>
      </c>
      <c r="U17" s="51">
        <f>S17*H17</f>
        <v>25.974</v>
      </c>
    </row>
    <row r="18" customHeight="1" spans="1:21">
      <c r="A18" s="50">
        <v>1095</v>
      </c>
      <c r="B18" s="50" t="s">
        <v>227</v>
      </c>
      <c r="C18" s="51">
        <f t="shared" si="1"/>
        <v>18.2260079051383</v>
      </c>
      <c r="D18" s="51">
        <f>0.17/1.15+1.01/1.1</f>
        <v>1.06600790513834</v>
      </c>
      <c r="E18" s="51">
        <f t="shared" si="4"/>
        <v>1.06600790513834</v>
      </c>
      <c r="F18" s="51">
        <v>2</v>
      </c>
      <c r="G18" s="51">
        <f>F18*$F$5</f>
        <v>14.56</v>
      </c>
      <c r="H18" s="51"/>
      <c r="I18" s="51">
        <f>H18*$H$5</f>
        <v>0</v>
      </c>
      <c r="J18" s="51"/>
      <c r="K18" s="51">
        <f>J18*$J$5</f>
        <v>0</v>
      </c>
      <c r="L18" s="51">
        <v>2.5</v>
      </c>
      <c r="M18" s="51">
        <f>L18*$L$5</f>
        <v>2.6</v>
      </c>
      <c r="N18" s="51"/>
      <c r="O18" s="51">
        <f>N18*$N$5</f>
        <v>0</v>
      </c>
      <c r="P18" s="51"/>
      <c r="Q18" s="51">
        <f>P18*$P$5</f>
        <v>0</v>
      </c>
      <c r="R18" s="51">
        <f>G18+I18+K18+M18+O18+Q18</f>
        <v>17.16</v>
      </c>
      <c r="S18" s="51">
        <f>'主要材料价格表 '!$J$6</f>
        <v>3.51</v>
      </c>
      <c r="T18" s="51">
        <f>'主要材料价格表 '!$J$7</f>
        <v>4.285</v>
      </c>
      <c r="U18" s="51">
        <f>H18*S18+J18*T18</f>
        <v>0</v>
      </c>
    </row>
    <row r="19" customHeight="1" spans="1:21">
      <c r="A19" s="50">
        <v>1042</v>
      </c>
      <c r="B19" s="50" t="s">
        <v>228</v>
      </c>
      <c r="C19" s="51">
        <f t="shared" si="1"/>
        <v>64.308</v>
      </c>
      <c r="D19" s="51">
        <v>21.72</v>
      </c>
      <c r="E19" s="51">
        <f t="shared" si="4"/>
        <v>21.72</v>
      </c>
      <c r="F19" s="51">
        <v>2.4</v>
      </c>
      <c r="G19" s="51">
        <f>F19*$F$5</f>
        <v>17.472</v>
      </c>
      <c r="H19" s="51">
        <v>8.4</v>
      </c>
      <c r="I19" s="51">
        <f>H19*$H$5</f>
        <v>25.116</v>
      </c>
      <c r="J19" s="51"/>
      <c r="K19" s="51">
        <f>J19*$J$5</f>
        <v>0</v>
      </c>
      <c r="L19" s="51"/>
      <c r="M19" s="51">
        <f>L19*$L$5</f>
        <v>0</v>
      </c>
      <c r="N19" s="51"/>
      <c r="O19" s="51">
        <f>N19*$N$5</f>
        <v>0</v>
      </c>
      <c r="P19" s="51"/>
      <c r="Q19" s="51">
        <f>P19*$P$5</f>
        <v>0</v>
      </c>
      <c r="R19" s="51">
        <f>G19+I19+K19+M19+O19+Q19</f>
        <v>42.588</v>
      </c>
      <c r="S19" s="51">
        <f>'主要材料价格表 '!$J$6</f>
        <v>3.51</v>
      </c>
      <c r="T19" s="51">
        <f>'主要材料价格表 '!$J$7</f>
        <v>4.285</v>
      </c>
      <c r="U19" s="51">
        <f>H19*S19+J19*T19</f>
        <v>29.484</v>
      </c>
    </row>
    <row r="20" customHeight="1" spans="1:21">
      <c r="A20" s="50">
        <v>3074</v>
      </c>
      <c r="B20" s="50" t="s">
        <v>229</v>
      </c>
      <c r="C20" s="51">
        <f t="shared" si="1"/>
        <v>0.8079</v>
      </c>
      <c r="D20" s="51">
        <v>0.8079</v>
      </c>
      <c r="E20" s="51">
        <f t="shared" si="4"/>
        <v>0.8079</v>
      </c>
      <c r="F20" s="51"/>
      <c r="G20" s="51">
        <f>F20*$F$5</f>
        <v>0</v>
      </c>
      <c r="H20" s="51"/>
      <c r="I20" s="51">
        <f>H20*$H$5</f>
        <v>0</v>
      </c>
      <c r="J20" s="51"/>
      <c r="K20" s="51">
        <f>J20*$J$5</f>
        <v>0</v>
      </c>
      <c r="L20" s="51"/>
      <c r="M20" s="51">
        <f>L20*$L$5</f>
        <v>0</v>
      </c>
      <c r="N20" s="51"/>
      <c r="O20" s="51">
        <f>N20*$N$5</f>
        <v>0</v>
      </c>
      <c r="P20" s="51"/>
      <c r="Q20" s="51">
        <f>P20*$P$5</f>
        <v>0</v>
      </c>
      <c r="R20" s="51">
        <f>G20+I20+K20+M20+O20+Q20</f>
        <v>0</v>
      </c>
      <c r="S20" s="51">
        <f>'主要材料价格表 '!$J$6</f>
        <v>3.51</v>
      </c>
      <c r="T20" s="51">
        <f>'主要材料价格表 '!$J$7</f>
        <v>4.285</v>
      </c>
      <c r="U20" s="51">
        <f>H20*S20+J20*T20</f>
        <v>0</v>
      </c>
    </row>
    <row r="21" customHeight="1" spans="1:21">
      <c r="A21" s="50">
        <v>2002</v>
      </c>
      <c r="B21" s="50" t="s">
        <v>230</v>
      </c>
      <c r="C21" s="51">
        <f t="shared" si="1"/>
        <v>26.128</v>
      </c>
      <c r="D21" s="51">
        <v>7.72</v>
      </c>
      <c r="E21" s="51">
        <f t="shared" si="4"/>
        <v>7.72</v>
      </c>
      <c r="F21" s="51">
        <v>1.3</v>
      </c>
      <c r="G21" s="51">
        <f>F21*$F$5</f>
        <v>9.464</v>
      </c>
      <c r="H21" s="51"/>
      <c r="I21" s="51">
        <f>H21*$H$5</f>
        <v>0</v>
      </c>
      <c r="J21" s="51"/>
      <c r="K21" s="51">
        <f>J21*$J$5</f>
        <v>0</v>
      </c>
      <c r="L21" s="51">
        <v>8.6</v>
      </c>
      <c r="M21" s="51">
        <f>L21*$L$5</f>
        <v>8.944</v>
      </c>
      <c r="N21" s="51"/>
      <c r="O21" s="51">
        <f>N21*$N$5</f>
        <v>0</v>
      </c>
      <c r="P21" s="51"/>
      <c r="Q21" s="51">
        <f>P21*$P$5</f>
        <v>0</v>
      </c>
      <c r="R21" s="51">
        <f>G21+I21+K21+M21+O21+Q21</f>
        <v>18.408</v>
      </c>
      <c r="S21" s="51">
        <f>'主要材料价格表 '!$J$6</f>
        <v>3.51</v>
      </c>
      <c r="T21" s="51">
        <f>'主要材料价格表 '!$J$7</f>
        <v>4.285</v>
      </c>
      <c r="U21" s="51">
        <f>H21*S21+J21*T21</f>
        <v>0</v>
      </c>
    </row>
    <row r="22" customHeight="1" spans="1:21">
      <c r="A22" s="50">
        <v>2.32</v>
      </c>
      <c r="B22" s="50" t="s">
        <v>231</v>
      </c>
      <c r="C22" s="51">
        <f t="shared" si="1"/>
        <v>92.5988932806324</v>
      </c>
      <c r="D22" s="51">
        <f>30.48/1.15+20.63/1.1+2.1</f>
        <v>47.3588932806324</v>
      </c>
      <c r="E22" s="51">
        <f t="shared" si="4"/>
        <v>47.3588932806324</v>
      </c>
      <c r="F22" s="51">
        <v>2.4</v>
      </c>
      <c r="G22" s="51">
        <f>F22*F5</f>
        <v>17.472</v>
      </c>
      <c r="H22" s="51"/>
      <c r="I22" s="51"/>
      <c r="J22" s="51"/>
      <c r="K22" s="51"/>
      <c r="L22" s="51">
        <v>26.7</v>
      </c>
      <c r="M22" s="51">
        <f>L22*L5</f>
        <v>27.768</v>
      </c>
      <c r="N22" s="51"/>
      <c r="O22" s="51"/>
      <c r="P22" s="51"/>
      <c r="Q22" s="51"/>
      <c r="R22" s="51">
        <f t="shared" ref="R22:R27" si="5">M22+G22</f>
        <v>45.24</v>
      </c>
      <c r="S22" s="51"/>
      <c r="T22" s="51"/>
      <c r="U22" s="51"/>
    </row>
    <row r="23" ht="32" customHeight="1" spans="1:21">
      <c r="A23" s="50" t="s">
        <v>232</v>
      </c>
      <c r="B23" s="50" t="s">
        <v>233</v>
      </c>
      <c r="C23" s="51">
        <f t="shared" si="1"/>
        <v>124.576</v>
      </c>
      <c r="D23" s="51">
        <f>33.98/1.15+25.17/1.1</f>
        <v>52.4296442687747</v>
      </c>
      <c r="E23" s="51">
        <v>52.4</v>
      </c>
      <c r="F23" s="51">
        <v>3.8</v>
      </c>
      <c r="G23" s="51">
        <f>F23*F5</f>
        <v>27.664</v>
      </c>
      <c r="H23" s="51"/>
      <c r="I23" s="51"/>
      <c r="J23" s="51"/>
      <c r="K23" s="51"/>
      <c r="L23" s="51">
        <v>42.8</v>
      </c>
      <c r="M23" s="51">
        <f>L23*L5</f>
        <v>44.512</v>
      </c>
      <c r="N23" s="51"/>
      <c r="O23" s="51"/>
      <c r="P23" s="51"/>
      <c r="Q23" s="51"/>
      <c r="R23" s="51">
        <f t="shared" si="5"/>
        <v>72.176</v>
      </c>
      <c r="S23" s="51"/>
      <c r="T23" s="51"/>
      <c r="U23" s="51"/>
    </row>
    <row r="24" ht="32" customHeight="1" spans="1:21">
      <c r="A24" s="50" t="s">
        <v>234</v>
      </c>
      <c r="B24" s="50" t="s">
        <v>233</v>
      </c>
      <c r="C24" s="51">
        <f t="shared" si="1"/>
        <v>239.158</v>
      </c>
      <c r="D24" s="51">
        <v>122.47</v>
      </c>
      <c r="E24" s="51">
        <f>D24</f>
        <v>122.47</v>
      </c>
      <c r="F24" s="51">
        <v>3.8</v>
      </c>
      <c r="G24" s="51">
        <f>F24*F5</f>
        <v>27.664</v>
      </c>
      <c r="H24" s="51"/>
      <c r="I24" s="51"/>
      <c r="J24" s="51"/>
      <c r="K24" s="51"/>
      <c r="L24" s="51">
        <v>85.6</v>
      </c>
      <c r="M24" s="51">
        <f>L24*L5</f>
        <v>89.024</v>
      </c>
      <c r="N24" s="51"/>
      <c r="O24" s="51"/>
      <c r="P24" s="51"/>
      <c r="Q24" s="51"/>
      <c r="R24" s="51">
        <f t="shared" si="5"/>
        <v>116.688</v>
      </c>
      <c r="S24" s="51"/>
      <c r="T24" s="51"/>
      <c r="U24" s="51"/>
    </row>
    <row r="25" customHeight="1" spans="1:21">
      <c r="A25" s="50">
        <v>6021</v>
      </c>
      <c r="B25" s="50" t="s">
        <v>235</v>
      </c>
      <c r="C25" s="51">
        <f t="shared" ref="C25:C32" si="6">E25+R25</f>
        <v>19.010466403162</v>
      </c>
      <c r="D25" s="51">
        <f>0.83/1.15+2.28/1.1+0.2</f>
        <v>2.99446640316205</v>
      </c>
      <c r="E25" s="51">
        <f t="shared" ref="E25:E31" si="7">D25</f>
        <v>2.99446640316205</v>
      </c>
      <c r="F25" s="51">
        <v>1.3</v>
      </c>
      <c r="G25" s="51">
        <f>F25*F5</f>
        <v>9.464</v>
      </c>
      <c r="H25" s="51"/>
      <c r="I25" s="51"/>
      <c r="J25" s="51"/>
      <c r="K25" s="51"/>
      <c r="L25" s="51">
        <v>6.3</v>
      </c>
      <c r="M25" s="51">
        <f>L25*L5</f>
        <v>6.552</v>
      </c>
      <c r="N25" s="51"/>
      <c r="O25" s="51"/>
      <c r="P25" s="51"/>
      <c r="Q25" s="51"/>
      <c r="R25" s="51">
        <f t="shared" si="5"/>
        <v>16.016</v>
      </c>
      <c r="S25" s="51"/>
      <c r="T25" s="51"/>
      <c r="U25" s="51"/>
    </row>
    <row r="26" customHeight="1" spans="1:21">
      <c r="A26" s="50">
        <v>6027</v>
      </c>
      <c r="B26" s="50" t="s">
        <v>236</v>
      </c>
      <c r="C26" s="51">
        <f t="shared" si="6"/>
        <v>21.816371541502</v>
      </c>
      <c r="D26" s="51">
        <f>1.78/1.15+6.33/1.1+0.89</f>
        <v>8.19237154150198</v>
      </c>
      <c r="E26" s="51">
        <f t="shared" si="7"/>
        <v>8.19237154150198</v>
      </c>
      <c r="F26" s="51">
        <v>1.3</v>
      </c>
      <c r="G26" s="51">
        <f>F26*F5</f>
        <v>9.464</v>
      </c>
      <c r="H26" s="51"/>
      <c r="I26" s="51"/>
      <c r="J26" s="51"/>
      <c r="K26" s="51"/>
      <c r="L26" s="51">
        <v>4</v>
      </c>
      <c r="M26" s="51">
        <f>L26*L5</f>
        <v>4.16</v>
      </c>
      <c r="N26" s="51"/>
      <c r="O26" s="51"/>
      <c r="P26" s="51"/>
      <c r="Q26" s="51"/>
      <c r="R26" s="51">
        <f t="shared" si="5"/>
        <v>13.624</v>
      </c>
      <c r="S26" s="51"/>
      <c r="T26" s="51"/>
      <c r="U26" s="51"/>
    </row>
    <row r="27" customHeight="1" spans="1:21">
      <c r="A27" s="50">
        <v>6019</v>
      </c>
      <c r="B27" s="50" t="s">
        <v>237</v>
      </c>
      <c r="C27" s="51">
        <f t="shared" si="6"/>
        <v>25.4718814229249</v>
      </c>
      <c r="D27" s="51">
        <f>6.65/1.15+3.99/1.1+0.67</f>
        <v>10.0798814229249</v>
      </c>
      <c r="E27" s="51">
        <f t="shared" si="7"/>
        <v>10.0798814229249</v>
      </c>
      <c r="F27" s="51">
        <v>2.1</v>
      </c>
      <c r="G27" s="51">
        <f>F27*F5</f>
        <v>15.288</v>
      </c>
      <c r="H27" s="51"/>
      <c r="I27" s="51"/>
      <c r="J27" s="51"/>
      <c r="K27" s="51"/>
      <c r="L27" s="51">
        <v>0.1</v>
      </c>
      <c r="M27" s="51">
        <f>L27*L5</f>
        <v>0.104</v>
      </c>
      <c r="N27" s="51"/>
      <c r="O27" s="51"/>
      <c r="P27" s="51"/>
      <c r="Q27" s="51"/>
      <c r="R27" s="51">
        <f t="shared" si="5"/>
        <v>15.392</v>
      </c>
      <c r="S27" s="51"/>
      <c r="T27" s="51"/>
      <c r="U27" s="51"/>
    </row>
    <row r="28" customHeight="1" spans="1:21">
      <c r="A28" s="50">
        <v>9146</v>
      </c>
      <c r="B28" s="50" t="s">
        <v>238</v>
      </c>
      <c r="C28" s="51">
        <f t="shared" si="6"/>
        <v>30.212</v>
      </c>
      <c r="D28" s="51">
        <v>2.86</v>
      </c>
      <c r="E28" s="51">
        <f t="shared" si="7"/>
        <v>2.86</v>
      </c>
      <c r="F28" s="51">
        <v>1.3</v>
      </c>
      <c r="G28" s="51">
        <f>F28*$F$5</f>
        <v>9.464</v>
      </c>
      <c r="H28" s="51"/>
      <c r="I28" s="51">
        <f>H28*$H$5</f>
        <v>0</v>
      </c>
      <c r="J28" s="51"/>
      <c r="K28" s="51">
        <f>J28*$J$5</f>
        <v>0</v>
      </c>
      <c r="L28" s="51">
        <v>17.2</v>
      </c>
      <c r="M28" s="51">
        <f>L28*$L$5</f>
        <v>17.888</v>
      </c>
      <c r="N28" s="51"/>
      <c r="O28" s="51">
        <f>N28*$N$5</f>
        <v>0</v>
      </c>
      <c r="P28" s="51"/>
      <c r="Q28" s="51">
        <f>P28*$P$5</f>
        <v>0</v>
      </c>
      <c r="R28" s="51">
        <f>G28+I28+K28+M28+O28+Q28</f>
        <v>27.352</v>
      </c>
      <c r="S28" s="51">
        <f>'主要材料价格表 '!$J$6</f>
        <v>3.51</v>
      </c>
      <c r="T28" s="51">
        <f>'主要材料价格表 '!$J$7</f>
        <v>4.285</v>
      </c>
      <c r="U28" s="51">
        <f>H28*S28+J28*T28</f>
        <v>0</v>
      </c>
    </row>
    <row r="29" customHeight="1" spans="1:21">
      <c r="A29" s="50">
        <v>4085</v>
      </c>
      <c r="B29" s="50" t="s">
        <v>239</v>
      </c>
      <c r="C29" s="51">
        <f t="shared" si="6"/>
        <v>60.021</v>
      </c>
      <c r="D29" s="51">
        <v>22.53</v>
      </c>
      <c r="E29" s="51">
        <f t="shared" si="7"/>
        <v>22.53</v>
      </c>
      <c r="F29" s="51">
        <v>2.7</v>
      </c>
      <c r="G29" s="51">
        <f>F29*$F$5</f>
        <v>19.656</v>
      </c>
      <c r="H29" s="51"/>
      <c r="I29" s="51">
        <f>H29*$H$5</f>
        <v>0</v>
      </c>
      <c r="J29" s="51">
        <v>5.8</v>
      </c>
      <c r="K29" s="51">
        <f>J29*$J$5</f>
        <v>17.835</v>
      </c>
      <c r="L29" s="51"/>
      <c r="M29" s="51">
        <f>L29*$L$5</f>
        <v>0</v>
      </c>
      <c r="N29" s="51"/>
      <c r="O29" s="51">
        <f>N29*$N$5</f>
        <v>0</v>
      </c>
      <c r="P29" s="51"/>
      <c r="Q29" s="51">
        <f>P29*$P$5</f>
        <v>0</v>
      </c>
      <c r="R29" s="51">
        <f>G29+I29+K29+M29+O29+Q29</f>
        <v>37.491</v>
      </c>
      <c r="S29" s="51">
        <f>'主要材料价格表 '!$J$6</f>
        <v>3.51</v>
      </c>
      <c r="T29" s="51">
        <f>'主要材料价格表 '!$J$7</f>
        <v>4.285</v>
      </c>
      <c r="U29" s="51">
        <f>H29*S29+J29*T29</f>
        <v>24.853</v>
      </c>
    </row>
    <row r="30" customHeight="1" spans="1:21">
      <c r="A30" s="50">
        <v>4087</v>
      </c>
      <c r="B30" s="50" t="s">
        <v>240</v>
      </c>
      <c r="C30" s="51">
        <f t="shared" si="6"/>
        <v>74.179</v>
      </c>
      <c r="D30" s="51">
        <v>31.5</v>
      </c>
      <c r="E30" s="51">
        <f t="shared" si="7"/>
        <v>31.5</v>
      </c>
      <c r="F30" s="51">
        <v>2.7</v>
      </c>
      <c r="G30" s="51">
        <f>F30*$F$5</f>
        <v>19.656</v>
      </c>
      <c r="H30" s="51">
        <v>7.7</v>
      </c>
      <c r="I30" s="51">
        <f>H30*$H$5</f>
        <v>23.023</v>
      </c>
      <c r="J30" s="51"/>
      <c r="K30" s="51">
        <f>J30*$J$5</f>
        <v>0</v>
      </c>
      <c r="L30" s="51"/>
      <c r="M30" s="51">
        <f>L30*$L$5</f>
        <v>0</v>
      </c>
      <c r="N30" s="51"/>
      <c r="O30" s="51">
        <f>N30*$N$5</f>
        <v>0</v>
      </c>
      <c r="P30" s="51"/>
      <c r="Q30" s="51">
        <f>P30*$P$5</f>
        <v>0</v>
      </c>
      <c r="R30" s="51">
        <f>G30+I30+K30+M30+O30+Q30</f>
        <v>42.679</v>
      </c>
      <c r="S30" s="51">
        <f>'主要材料价格表 '!$J$6</f>
        <v>3.51</v>
      </c>
      <c r="T30" s="51">
        <f>'主要材料价格表 '!$J$7</f>
        <v>4.285</v>
      </c>
      <c r="U30" s="51">
        <f>H30*S30+J30*T30</f>
        <v>27.027</v>
      </c>
    </row>
    <row r="31" customHeight="1" spans="1:21">
      <c r="A31" s="50">
        <v>3004</v>
      </c>
      <c r="B31" s="50" t="s">
        <v>241</v>
      </c>
      <c r="C31" s="51">
        <f t="shared" si="6"/>
        <v>48.234</v>
      </c>
      <c r="D31" s="51">
        <v>16.63</v>
      </c>
      <c r="E31" s="51">
        <f t="shared" si="7"/>
        <v>16.63</v>
      </c>
      <c r="F31" s="51">
        <v>1.3</v>
      </c>
      <c r="G31" s="51">
        <f t="shared" ref="G31:G51" si="8">F31*$F$5</f>
        <v>9.464</v>
      </c>
      <c r="H31" s="51"/>
      <c r="I31" s="51">
        <f t="shared" ref="I31:I51" si="9">H31*$H$5</f>
        <v>0</v>
      </c>
      <c r="J31" s="51">
        <v>7.2</v>
      </c>
      <c r="K31" s="51">
        <f t="shared" ref="K31:K51" si="10">J31*$J$5</f>
        <v>22.14</v>
      </c>
      <c r="L31" s="51"/>
      <c r="M31" s="51">
        <f t="shared" ref="M31:M51" si="11">L31*$L$5</f>
        <v>0</v>
      </c>
      <c r="N31" s="51"/>
      <c r="O31" s="51">
        <f t="shared" ref="O31:O51" si="12">N31*$N$5</f>
        <v>0</v>
      </c>
      <c r="P31" s="51"/>
      <c r="Q31" s="51">
        <f t="shared" ref="Q31:Q51" si="13">P31*$P$5</f>
        <v>0</v>
      </c>
      <c r="R31" s="51">
        <f>G31+I31+K31+M31+O31+Q31</f>
        <v>31.604</v>
      </c>
      <c r="S31" s="51">
        <f>'主要材料价格表 '!$J$6</f>
        <v>3.51</v>
      </c>
      <c r="T31" s="51">
        <f>'主要材料价格表 '!$J$7</f>
        <v>4.285</v>
      </c>
      <c r="U31" s="51">
        <f t="shared" ref="U31:U51" si="14">H31*S31+J31*T31</f>
        <v>30.852</v>
      </c>
    </row>
    <row r="32" customHeight="1" spans="1:21">
      <c r="A32" s="50">
        <v>9126</v>
      </c>
      <c r="B32" s="50" t="s">
        <v>242</v>
      </c>
      <c r="C32" s="51">
        <f t="shared" si="6"/>
        <v>15.73</v>
      </c>
      <c r="D32" s="51">
        <v>0.65</v>
      </c>
      <c r="E32" s="51">
        <f t="shared" ref="E32:E50" si="15">D32</f>
        <v>0.65</v>
      </c>
      <c r="F32" s="51"/>
      <c r="G32" s="51">
        <f t="shared" si="8"/>
        <v>0</v>
      </c>
      <c r="H32" s="51"/>
      <c r="I32" s="51">
        <f t="shared" si="9"/>
        <v>0</v>
      </c>
      <c r="J32" s="51"/>
      <c r="K32" s="51">
        <f t="shared" si="10"/>
        <v>0</v>
      </c>
      <c r="L32" s="51">
        <v>14.5</v>
      </c>
      <c r="M32" s="51">
        <f t="shared" si="11"/>
        <v>15.08</v>
      </c>
      <c r="N32" s="51"/>
      <c r="O32" s="51">
        <f t="shared" si="12"/>
        <v>0</v>
      </c>
      <c r="P32" s="51"/>
      <c r="Q32" s="51">
        <f t="shared" si="13"/>
        <v>0</v>
      </c>
      <c r="R32" s="51">
        <f>G32+I32+K32+M32+O32+Q32</f>
        <v>15.08</v>
      </c>
      <c r="S32" s="51">
        <f>'主要材料价格表 '!$J$6</f>
        <v>3.51</v>
      </c>
      <c r="T32" s="51">
        <f>'主要材料价格表 '!$J$7</f>
        <v>4.285</v>
      </c>
      <c r="U32" s="51">
        <f t="shared" si="14"/>
        <v>0</v>
      </c>
    </row>
    <row r="33" customHeight="1" spans="1:21">
      <c r="A33" s="50">
        <v>9147</v>
      </c>
      <c r="B33" s="50" t="s">
        <v>243</v>
      </c>
      <c r="C33" s="51">
        <f t="shared" ref="C33:C53" si="16">E33+R33</f>
        <v>21.232</v>
      </c>
      <c r="D33" s="51">
        <v>4.28</v>
      </c>
      <c r="E33" s="51">
        <f t="shared" si="15"/>
        <v>4.28</v>
      </c>
      <c r="F33" s="51">
        <v>1.3</v>
      </c>
      <c r="G33" s="51">
        <f t="shared" si="8"/>
        <v>9.464</v>
      </c>
      <c r="H33" s="51"/>
      <c r="I33" s="51">
        <f t="shared" si="9"/>
        <v>0</v>
      </c>
      <c r="J33" s="51"/>
      <c r="K33" s="51">
        <f t="shared" si="10"/>
        <v>0</v>
      </c>
      <c r="L33" s="51">
        <v>7.2</v>
      </c>
      <c r="M33" s="51">
        <f t="shared" si="11"/>
        <v>7.488</v>
      </c>
      <c r="N33" s="51"/>
      <c r="O33" s="51">
        <f t="shared" si="12"/>
        <v>0</v>
      </c>
      <c r="P33" s="51"/>
      <c r="Q33" s="51">
        <f t="shared" si="13"/>
        <v>0</v>
      </c>
      <c r="R33" s="51">
        <f t="shared" ref="R33:R51" si="17">G33+I33+K33+M33+O33+Q33</f>
        <v>16.952</v>
      </c>
      <c r="S33" s="51">
        <f>'主要材料价格表 '!$J$6</f>
        <v>3.51</v>
      </c>
      <c r="T33" s="51">
        <f>'主要材料价格表 '!$J$7</f>
        <v>4.285</v>
      </c>
      <c r="U33" s="51">
        <f t="shared" si="14"/>
        <v>0</v>
      </c>
    </row>
    <row r="34" customHeight="1" spans="1:21">
      <c r="A34" s="50">
        <v>2080</v>
      </c>
      <c r="B34" s="50" t="s">
        <v>244</v>
      </c>
      <c r="C34" s="51">
        <f t="shared" si="16"/>
        <v>55.29</v>
      </c>
      <c r="D34" s="51">
        <v>0.59</v>
      </c>
      <c r="E34" s="51">
        <f t="shared" si="15"/>
        <v>0.59</v>
      </c>
      <c r="F34" s="51"/>
      <c r="G34" s="51">
        <f t="shared" si="8"/>
        <v>0</v>
      </c>
      <c r="H34" s="51"/>
      <c r="I34" s="51">
        <f t="shared" si="9"/>
        <v>0</v>
      </c>
      <c r="J34" s="51"/>
      <c r="K34" s="51">
        <f t="shared" si="10"/>
        <v>0</v>
      </c>
      <c r="L34" s="51"/>
      <c r="M34" s="51">
        <f t="shared" si="11"/>
        <v>0</v>
      </c>
      <c r="N34" s="51">
        <v>4.1</v>
      </c>
      <c r="O34" s="51">
        <f t="shared" si="12"/>
        <v>2.05</v>
      </c>
      <c r="P34" s="51">
        <v>202.5</v>
      </c>
      <c r="Q34" s="51">
        <f t="shared" si="13"/>
        <v>52.65</v>
      </c>
      <c r="R34" s="51">
        <f t="shared" si="17"/>
        <v>54.7</v>
      </c>
      <c r="S34" s="51">
        <f>'主要材料价格表 '!$J$6</f>
        <v>3.51</v>
      </c>
      <c r="T34" s="51">
        <f>'主要材料价格表 '!$J$7</f>
        <v>4.285</v>
      </c>
      <c r="U34" s="51">
        <f t="shared" si="14"/>
        <v>0</v>
      </c>
    </row>
    <row r="35" customHeight="1" spans="1:21">
      <c r="A35" s="50">
        <v>9143</v>
      </c>
      <c r="B35" s="50" t="s">
        <v>245</v>
      </c>
      <c r="C35" s="51">
        <f t="shared" si="16"/>
        <v>17.724</v>
      </c>
      <c r="D35" s="51">
        <v>2.02</v>
      </c>
      <c r="E35" s="51">
        <f t="shared" si="15"/>
        <v>2.02</v>
      </c>
      <c r="F35" s="51">
        <v>1.3</v>
      </c>
      <c r="G35" s="51">
        <f t="shared" si="8"/>
        <v>9.464</v>
      </c>
      <c r="H35" s="51"/>
      <c r="I35" s="51">
        <f t="shared" si="9"/>
        <v>0</v>
      </c>
      <c r="J35" s="51"/>
      <c r="K35" s="51">
        <f t="shared" si="10"/>
        <v>0</v>
      </c>
      <c r="L35" s="51">
        <v>6</v>
      </c>
      <c r="M35" s="51">
        <f t="shared" si="11"/>
        <v>6.24</v>
      </c>
      <c r="N35" s="51"/>
      <c r="O35" s="51">
        <f t="shared" si="12"/>
        <v>0</v>
      </c>
      <c r="P35" s="51"/>
      <c r="Q35" s="51">
        <f t="shared" si="13"/>
        <v>0</v>
      </c>
      <c r="R35" s="51">
        <f t="shared" si="17"/>
        <v>15.704</v>
      </c>
      <c r="S35" s="51">
        <f>'主要材料价格表 '!$J$6</f>
        <v>3.51</v>
      </c>
      <c r="T35" s="51">
        <f>'主要材料价格表 '!$J$7</f>
        <v>4.285</v>
      </c>
      <c r="U35" s="51">
        <f t="shared" si="14"/>
        <v>0</v>
      </c>
    </row>
    <row r="36" customHeight="1" spans="1:21">
      <c r="A36" s="50">
        <v>9135</v>
      </c>
      <c r="B36" s="50" t="s">
        <v>246</v>
      </c>
      <c r="C36" s="51">
        <f t="shared" si="16"/>
        <v>97.498</v>
      </c>
      <c r="D36" s="51">
        <v>4.73</v>
      </c>
      <c r="E36" s="51">
        <f t="shared" si="15"/>
        <v>4.73</v>
      </c>
      <c r="F36" s="51">
        <v>1.3</v>
      </c>
      <c r="G36" s="51">
        <f t="shared" si="8"/>
        <v>9.464</v>
      </c>
      <c r="H36" s="51"/>
      <c r="I36" s="51">
        <f t="shared" si="9"/>
        <v>0</v>
      </c>
      <c r="J36" s="51"/>
      <c r="K36" s="51">
        <f t="shared" si="10"/>
        <v>0</v>
      </c>
      <c r="L36" s="51">
        <v>80.1</v>
      </c>
      <c r="M36" s="51">
        <f t="shared" si="11"/>
        <v>83.304</v>
      </c>
      <c r="N36" s="51"/>
      <c r="O36" s="51">
        <f t="shared" si="12"/>
        <v>0</v>
      </c>
      <c r="P36" s="51"/>
      <c r="Q36" s="51">
        <f t="shared" si="13"/>
        <v>0</v>
      </c>
      <c r="R36" s="51">
        <f t="shared" si="17"/>
        <v>92.768</v>
      </c>
      <c r="S36" s="51">
        <f>'主要材料价格表 '!$J$6</f>
        <v>3.51</v>
      </c>
      <c r="T36" s="51">
        <f>'主要材料价格表 '!$J$7</f>
        <v>4.285</v>
      </c>
      <c r="U36" s="51">
        <f t="shared" si="14"/>
        <v>0</v>
      </c>
    </row>
    <row r="37" customHeight="1" spans="1:21">
      <c r="A37" s="50">
        <v>4030</v>
      </c>
      <c r="B37" s="50" t="s">
        <v>247</v>
      </c>
      <c r="C37" s="51">
        <f t="shared" si="16"/>
        <v>112.254</v>
      </c>
      <c r="D37" s="51">
        <v>54.43</v>
      </c>
      <c r="E37" s="51">
        <f t="shared" si="15"/>
        <v>54.43</v>
      </c>
      <c r="F37" s="51">
        <v>2.7</v>
      </c>
      <c r="G37" s="51">
        <f t="shared" si="8"/>
        <v>19.656</v>
      </c>
      <c r="H37" s="51"/>
      <c r="I37" s="51">
        <f t="shared" si="9"/>
        <v>0</v>
      </c>
      <c r="J37" s="51"/>
      <c r="K37" s="51">
        <f t="shared" si="10"/>
        <v>0</v>
      </c>
      <c r="L37" s="51">
        <v>36.7</v>
      </c>
      <c r="M37" s="51">
        <f t="shared" si="11"/>
        <v>38.168</v>
      </c>
      <c r="N37" s="51"/>
      <c r="O37" s="51">
        <f t="shared" si="12"/>
        <v>0</v>
      </c>
      <c r="P37" s="51"/>
      <c r="Q37" s="51">
        <f t="shared" si="13"/>
        <v>0</v>
      </c>
      <c r="R37" s="51">
        <f t="shared" si="17"/>
        <v>57.824</v>
      </c>
      <c r="S37" s="51">
        <f>'主要材料价格表 '!$J$6</f>
        <v>3.51</v>
      </c>
      <c r="T37" s="51">
        <f>'主要材料价格表 '!$J$7</f>
        <v>4.285</v>
      </c>
      <c r="U37" s="51">
        <f t="shared" si="14"/>
        <v>0</v>
      </c>
    </row>
    <row r="38" customHeight="1" spans="1:21">
      <c r="A38" s="50">
        <v>4028</v>
      </c>
      <c r="B38" s="50" t="s">
        <v>248</v>
      </c>
      <c r="C38" s="51">
        <f t="shared" si="16"/>
        <v>71.622</v>
      </c>
      <c r="D38" s="51">
        <v>32.31</v>
      </c>
      <c r="E38" s="51">
        <f t="shared" si="15"/>
        <v>32.31</v>
      </c>
      <c r="F38" s="51">
        <v>2.4</v>
      </c>
      <c r="G38" s="51">
        <f t="shared" si="8"/>
        <v>17.472</v>
      </c>
      <c r="H38" s="51"/>
      <c r="I38" s="51">
        <f t="shared" si="9"/>
        <v>0</v>
      </c>
      <c r="J38" s="51"/>
      <c r="K38" s="51">
        <f t="shared" si="10"/>
        <v>0</v>
      </c>
      <c r="L38" s="51">
        <v>21</v>
      </c>
      <c r="M38" s="51">
        <f t="shared" si="11"/>
        <v>21.84</v>
      </c>
      <c r="N38" s="51"/>
      <c r="O38" s="51">
        <f t="shared" si="12"/>
        <v>0</v>
      </c>
      <c r="P38" s="51"/>
      <c r="Q38" s="51">
        <f t="shared" si="13"/>
        <v>0</v>
      </c>
      <c r="R38" s="51">
        <f t="shared" si="17"/>
        <v>39.312</v>
      </c>
      <c r="S38" s="51">
        <f>'主要材料价格表 '!$J$6</f>
        <v>3.51</v>
      </c>
      <c r="T38" s="51">
        <f>'主要材料价格表 '!$J$7</f>
        <v>4.285</v>
      </c>
      <c r="U38" s="51">
        <f t="shared" si="14"/>
        <v>0</v>
      </c>
    </row>
    <row r="39" customHeight="1" spans="1:21">
      <c r="A39" s="50">
        <v>2047</v>
      </c>
      <c r="B39" s="50" t="s">
        <v>249</v>
      </c>
      <c r="C39" s="51">
        <f t="shared" si="16"/>
        <v>2.222</v>
      </c>
      <c r="D39" s="51">
        <v>1.39</v>
      </c>
      <c r="E39" s="51">
        <f t="shared" si="15"/>
        <v>1.39</v>
      </c>
      <c r="F39" s="51"/>
      <c r="G39" s="51">
        <f t="shared" si="8"/>
        <v>0</v>
      </c>
      <c r="H39" s="51"/>
      <c r="I39" s="51">
        <f t="shared" si="9"/>
        <v>0</v>
      </c>
      <c r="J39" s="51"/>
      <c r="K39" s="51">
        <f t="shared" si="10"/>
        <v>0</v>
      </c>
      <c r="L39" s="51">
        <v>0.8</v>
      </c>
      <c r="M39" s="51">
        <f t="shared" si="11"/>
        <v>0.832</v>
      </c>
      <c r="N39" s="51"/>
      <c r="O39" s="51">
        <f t="shared" si="12"/>
        <v>0</v>
      </c>
      <c r="P39" s="51"/>
      <c r="Q39" s="51">
        <f t="shared" si="13"/>
        <v>0</v>
      </c>
      <c r="R39" s="51">
        <f t="shared" si="17"/>
        <v>0.832</v>
      </c>
      <c r="S39" s="51">
        <f>'主要材料价格表 '!$J$6</f>
        <v>3.51</v>
      </c>
      <c r="T39" s="51">
        <f>'主要材料价格表 '!$J$7</f>
        <v>4.285</v>
      </c>
      <c r="U39" s="51">
        <f t="shared" si="14"/>
        <v>0</v>
      </c>
    </row>
    <row r="40" customHeight="1" spans="1:21">
      <c r="A40" s="50">
        <v>2049</v>
      </c>
      <c r="B40" s="50" t="s">
        <v>250</v>
      </c>
      <c r="C40" s="51">
        <f t="shared" si="16"/>
        <v>3.928</v>
      </c>
      <c r="D40" s="51">
        <v>2.16</v>
      </c>
      <c r="E40" s="51">
        <f t="shared" si="15"/>
        <v>2.16</v>
      </c>
      <c r="F40" s="51"/>
      <c r="G40" s="51">
        <f t="shared" si="8"/>
        <v>0</v>
      </c>
      <c r="H40" s="51"/>
      <c r="I40" s="51">
        <f t="shared" si="9"/>
        <v>0</v>
      </c>
      <c r="J40" s="51"/>
      <c r="K40" s="51">
        <f t="shared" si="10"/>
        <v>0</v>
      </c>
      <c r="L40" s="51">
        <v>1.7</v>
      </c>
      <c r="M40" s="51">
        <f t="shared" si="11"/>
        <v>1.768</v>
      </c>
      <c r="N40" s="51"/>
      <c r="O40" s="51">
        <f t="shared" si="12"/>
        <v>0</v>
      </c>
      <c r="P40" s="51"/>
      <c r="Q40" s="51">
        <f t="shared" si="13"/>
        <v>0</v>
      </c>
      <c r="R40" s="51">
        <f t="shared" si="17"/>
        <v>1.768</v>
      </c>
      <c r="S40" s="51">
        <f>'主要材料价格表 '!$J$6</f>
        <v>3.51</v>
      </c>
      <c r="T40" s="51">
        <f>'主要材料价格表 '!$J$7</f>
        <v>4.285</v>
      </c>
      <c r="U40" s="51">
        <f t="shared" si="14"/>
        <v>0</v>
      </c>
    </row>
    <row r="41" customHeight="1" spans="1:21">
      <c r="A41" s="50">
        <v>1092</v>
      </c>
      <c r="B41" s="50" t="s">
        <v>251</v>
      </c>
      <c r="C41" s="51">
        <f t="shared" si="16"/>
        <v>61.417</v>
      </c>
      <c r="D41" s="51">
        <v>24.51</v>
      </c>
      <c r="E41" s="51">
        <f t="shared" si="15"/>
        <v>24.51</v>
      </c>
      <c r="F41" s="51">
        <v>2.4</v>
      </c>
      <c r="G41" s="51">
        <f t="shared" si="8"/>
        <v>17.472</v>
      </c>
      <c r="H41" s="51">
        <v>6.5</v>
      </c>
      <c r="I41" s="51">
        <f t="shared" si="9"/>
        <v>19.435</v>
      </c>
      <c r="J41" s="51"/>
      <c r="K41" s="51">
        <f t="shared" si="10"/>
        <v>0</v>
      </c>
      <c r="L41" s="51"/>
      <c r="M41" s="51">
        <f t="shared" si="11"/>
        <v>0</v>
      </c>
      <c r="N41" s="51"/>
      <c r="O41" s="51">
        <f t="shared" si="12"/>
        <v>0</v>
      </c>
      <c r="P41" s="51"/>
      <c r="Q41" s="51">
        <f t="shared" si="13"/>
        <v>0</v>
      </c>
      <c r="R41" s="51">
        <f t="shared" si="17"/>
        <v>36.907</v>
      </c>
      <c r="S41" s="51">
        <f>'主要材料价格表 '!$J$6</f>
        <v>3.51</v>
      </c>
      <c r="T41" s="51">
        <f>'主要材料价格表 '!$J$7</f>
        <v>4.285</v>
      </c>
      <c r="U41" s="51">
        <f t="shared" si="14"/>
        <v>22.815</v>
      </c>
    </row>
    <row r="42" customHeight="1" spans="1:21">
      <c r="A42" s="50">
        <v>1090</v>
      </c>
      <c r="B42" s="50" t="s">
        <v>252</v>
      </c>
      <c r="C42" s="51">
        <f t="shared" si="16"/>
        <v>40.91</v>
      </c>
      <c r="D42" s="51">
        <v>13.87</v>
      </c>
      <c r="E42" s="51">
        <f t="shared" si="15"/>
        <v>13.87</v>
      </c>
      <c r="F42" s="51">
        <v>2.4</v>
      </c>
      <c r="G42" s="51">
        <f t="shared" si="8"/>
        <v>17.472</v>
      </c>
      <c r="H42" s="51">
        <v>3.2</v>
      </c>
      <c r="I42" s="51">
        <f t="shared" si="9"/>
        <v>9.568</v>
      </c>
      <c r="J42" s="51"/>
      <c r="K42" s="51">
        <f t="shared" si="10"/>
        <v>0</v>
      </c>
      <c r="L42" s="51"/>
      <c r="M42" s="51">
        <f t="shared" si="11"/>
        <v>0</v>
      </c>
      <c r="N42" s="51"/>
      <c r="O42" s="51">
        <f t="shared" si="12"/>
        <v>0</v>
      </c>
      <c r="P42" s="51"/>
      <c r="Q42" s="51">
        <f t="shared" si="13"/>
        <v>0</v>
      </c>
      <c r="R42" s="51">
        <f t="shared" si="17"/>
        <v>27.04</v>
      </c>
      <c r="S42" s="51">
        <f>'主要材料价格表 '!$J$6</f>
        <v>3.51</v>
      </c>
      <c r="T42" s="51">
        <f>'主要材料价格表 '!$J$7</f>
        <v>4.285</v>
      </c>
      <c r="U42" s="51">
        <f t="shared" si="14"/>
        <v>11.232</v>
      </c>
    </row>
    <row r="43" customHeight="1" spans="1:21">
      <c r="A43" s="50">
        <v>1060</v>
      </c>
      <c r="B43" s="50" t="s">
        <v>253</v>
      </c>
      <c r="C43" s="51">
        <f t="shared" si="16"/>
        <v>47.268</v>
      </c>
      <c r="D43" s="51">
        <v>7.67</v>
      </c>
      <c r="E43" s="51">
        <f t="shared" si="15"/>
        <v>7.67</v>
      </c>
      <c r="F43" s="51">
        <v>2.4</v>
      </c>
      <c r="G43" s="51">
        <f t="shared" si="8"/>
        <v>17.472</v>
      </c>
      <c r="H43" s="51">
        <v>7.4</v>
      </c>
      <c r="I43" s="51">
        <f t="shared" si="9"/>
        <v>22.126</v>
      </c>
      <c r="J43" s="51"/>
      <c r="K43" s="51">
        <f t="shared" si="10"/>
        <v>0</v>
      </c>
      <c r="L43" s="51"/>
      <c r="M43" s="51">
        <f t="shared" si="11"/>
        <v>0</v>
      </c>
      <c r="N43" s="51"/>
      <c r="O43" s="51">
        <f t="shared" si="12"/>
        <v>0</v>
      </c>
      <c r="P43" s="51"/>
      <c r="Q43" s="51">
        <f t="shared" si="13"/>
        <v>0</v>
      </c>
      <c r="R43" s="51">
        <f t="shared" si="17"/>
        <v>39.598</v>
      </c>
      <c r="S43" s="51">
        <f>'主要材料价格表 '!$J$6</f>
        <v>3.51</v>
      </c>
      <c r="T43" s="51">
        <f>'主要材料价格表 '!$J$7</f>
        <v>4.285</v>
      </c>
      <c r="U43" s="51">
        <f t="shared" si="14"/>
        <v>25.974</v>
      </c>
    </row>
    <row r="44" customHeight="1" spans="1:21">
      <c r="A44" s="50">
        <v>1061</v>
      </c>
      <c r="B44" s="50" t="s">
        <v>254</v>
      </c>
      <c r="C44" s="51">
        <f t="shared" si="16"/>
        <v>52.633</v>
      </c>
      <c r="D44" s="51">
        <v>11.54</v>
      </c>
      <c r="E44" s="51">
        <f t="shared" si="15"/>
        <v>11.54</v>
      </c>
      <c r="F44" s="51">
        <v>2.4</v>
      </c>
      <c r="G44" s="51">
        <f t="shared" si="8"/>
        <v>17.472</v>
      </c>
      <c r="H44" s="51">
        <v>7.9</v>
      </c>
      <c r="I44" s="51">
        <f t="shared" si="9"/>
        <v>23.621</v>
      </c>
      <c r="J44" s="51"/>
      <c r="K44" s="51">
        <f t="shared" si="10"/>
        <v>0</v>
      </c>
      <c r="L44" s="51"/>
      <c r="M44" s="51">
        <f t="shared" si="11"/>
        <v>0</v>
      </c>
      <c r="N44" s="51"/>
      <c r="O44" s="51">
        <f t="shared" si="12"/>
        <v>0</v>
      </c>
      <c r="P44" s="51"/>
      <c r="Q44" s="51">
        <f t="shared" si="13"/>
        <v>0</v>
      </c>
      <c r="R44" s="51">
        <f t="shared" si="17"/>
        <v>41.093</v>
      </c>
      <c r="S44" s="51">
        <f>'主要材料价格表 '!$J$6</f>
        <v>3.51</v>
      </c>
      <c r="T44" s="51">
        <f>'主要材料价格表 '!$J$7</f>
        <v>4.285</v>
      </c>
      <c r="U44" s="51">
        <f t="shared" si="14"/>
        <v>27.729</v>
      </c>
    </row>
    <row r="45" customHeight="1" spans="1:21">
      <c r="A45" s="50">
        <v>2032</v>
      </c>
      <c r="B45" s="50" t="s">
        <v>255</v>
      </c>
      <c r="C45" s="51">
        <f t="shared" si="16"/>
        <v>92.6</v>
      </c>
      <c r="D45" s="51">
        <v>47.36</v>
      </c>
      <c r="E45" s="51">
        <f t="shared" si="15"/>
        <v>47.36</v>
      </c>
      <c r="F45" s="51">
        <v>2.4</v>
      </c>
      <c r="G45" s="51">
        <f t="shared" si="8"/>
        <v>17.472</v>
      </c>
      <c r="H45" s="51"/>
      <c r="I45" s="51">
        <f t="shared" si="9"/>
        <v>0</v>
      </c>
      <c r="J45" s="51"/>
      <c r="K45" s="51">
        <f t="shared" si="10"/>
        <v>0</v>
      </c>
      <c r="L45" s="51">
        <v>26.7</v>
      </c>
      <c r="M45" s="51">
        <f t="shared" si="11"/>
        <v>27.768</v>
      </c>
      <c r="N45" s="51"/>
      <c r="O45" s="51">
        <f t="shared" si="12"/>
        <v>0</v>
      </c>
      <c r="P45" s="51"/>
      <c r="Q45" s="51">
        <f t="shared" si="13"/>
        <v>0</v>
      </c>
      <c r="R45" s="51">
        <f t="shared" si="17"/>
        <v>45.24</v>
      </c>
      <c r="S45" s="51">
        <f>'主要材料价格表 '!$J$6</f>
        <v>3.51</v>
      </c>
      <c r="T45" s="51">
        <f>'主要材料价格表 '!$J$7</f>
        <v>4.285</v>
      </c>
      <c r="U45" s="51">
        <f t="shared" si="14"/>
        <v>0</v>
      </c>
    </row>
    <row r="46" customHeight="1" spans="1:21">
      <c r="A46" s="50">
        <v>1044</v>
      </c>
      <c r="B46" s="50" t="s">
        <v>256</v>
      </c>
      <c r="C46" s="51">
        <f t="shared" si="16"/>
        <v>105.868055335968</v>
      </c>
      <c r="D46" s="51">
        <f>26.72/1.15+29.07/1.1+1.06</f>
        <v>50.7220553359684</v>
      </c>
      <c r="E46" s="51">
        <f t="shared" si="15"/>
        <v>50.7220553359684</v>
      </c>
      <c r="F46" s="51">
        <v>2.4</v>
      </c>
      <c r="G46" s="51">
        <f t="shared" si="8"/>
        <v>17.472</v>
      </c>
      <c r="H46" s="51">
        <v>12.6</v>
      </c>
      <c r="I46" s="51">
        <f t="shared" si="9"/>
        <v>37.674</v>
      </c>
      <c r="J46" s="51"/>
      <c r="K46" s="51">
        <f t="shared" si="10"/>
        <v>0</v>
      </c>
      <c r="L46" s="51"/>
      <c r="M46" s="51">
        <f t="shared" si="11"/>
        <v>0</v>
      </c>
      <c r="N46" s="51"/>
      <c r="O46" s="51">
        <f t="shared" si="12"/>
        <v>0</v>
      </c>
      <c r="P46" s="51"/>
      <c r="Q46" s="51">
        <f t="shared" si="13"/>
        <v>0</v>
      </c>
      <c r="R46" s="51">
        <f t="shared" si="17"/>
        <v>55.146</v>
      </c>
      <c r="S46" s="51">
        <f>'主要材料价格表 '!$J$6</f>
        <v>3.51</v>
      </c>
      <c r="T46" s="51">
        <f>'主要材料价格表 '!$J$7</f>
        <v>4.285</v>
      </c>
      <c r="U46" s="51">
        <f t="shared" si="14"/>
        <v>44.226</v>
      </c>
    </row>
    <row r="47" customHeight="1" spans="1:21">
      <c r="A47" s="50">
        <v>9148</v>
      </c>
      <c r="B47" s="50" t="s">
        <v>257</v>
      </c>
      <c r="C47" s="51">
        <f t="shared" si="16"/>
        <v>33.2651936758893</v>
      </c>
      <c r="D47" s="51">
        <f>8.65/1.15+4.89/1.1+1.33</f>
        <v>13.2971936758893</v>
      </c>
      <c r="E47" s="51">
        <f t="shared" si="15"/>
        <v>13.2971936758893</v>
      </c>
      <c r="F47" s="51">
        <v>1.3</v>
      </c>
      <c r="G47" s="51">
        <f t="shared" si="8"/>
        <v>9.464</v>
      </c>
      <c r="H47" s="51"/>
      <c r="I47" s="51">
        <f t="shared" si="9"/>
        <v>0</v>
      </c>
      <c r="J47" s="51"/>
      <c r="K47" s="51">
        <f t="shared" si="10"/>
        <v>0</v>
      </c>
      <c r="L47" s="51">
        <v>10.1</v>
      </c>
      <c r="M47" s="51">
        <f t="shared" si="11"/>
        <v>10.504</v>
      </c>
      <c r="N47" s="51"/>
      <c r="O47" s="51">
        <f t="shared" si="12"/>
        <v>0</v>
      </c>
      <c r="P47" s="51"/>
      <c r="Q47" s="51">
        <f t="shared" si="13"/>
        <v>0</v>
      </c>
      <c r="R47" s="51">
        <f t="shared" si="17"/>
        <v>19.968</v>
      </c>
      <c r="S47" s="51">
        <f>'主要材料价格表 '!$J$6</f>
        <v>3.51</v>
      </c>
      <c r="T47" s="51">
        <f>'主要材料价格表 '!$J$7</f>
        <v>4.285</v>
      </c>
      <c r="U47" s="51">
        <f t="shared" si="14"/>
        <v>0</v>
      </c>
    </row>
    <row r="48" customHeight="1" spans="1:21">
      <c r="A48" s="50">
        <v>4142</v>
      </c>
      <c r="B48" s="50" t="s">
        <v>258</v>
      </c>
      <c r="C48" s="51">
        <f t="shared" si="16"/>
        <v>15.066</v>
      </c>
      <c r="D48" s="51">
        <v>2.17</v>
      </c>
      <c r="E48" s="51">
        <f t="shared" si="15"/>
        <v>2.17</v>
      </c>
      <c r="F48" s="51">
        <v>1</v>
      </c>
      <c r="G48" s="51">
        <f t="shared" si="8"/>
        <v>7.28</v>
      </c>
      <c r="H48" s="51"/>
      <c r="I48" s="51">
        <f t="shared" si="9"/>
        <v>0</v>
      </c>
      <c r="J48" s="51"/>
      <c r="K48" s="51">
        <f t="shared" si="10"/>
        <v>0</v>
      </c>
      <c r="L48" s="51">
        <v>5.4</v>
      </c>
      <c r="M48" s="51">
        <f t="shared" si="11"/>
        <v>5.616</v>
      </c>
      <c r="N48" s="51"/>
      <c r="O48" s="51">
        <f t="shared" si="12"/>
        <v>0</v>
      </c>
      <c r="P48" s="51"/>
      <c r="Q48" s="51">
        <f t="shared" si="13"/>
        <v>0</v>
      </c>
      <c r="R48" s="51">
        <f t="shared" si="17"/>
        <v>12.896</v>
      </c>
      <c r="S48" s="51">
        <f>'主要材料价格表 '!$J$6</f>
        <v>3.51</v>
      </c>
      <c r="T48" s="51">
        <f>'主要材料价格表 '!$J$7</f>
        <v>4.285</v>
      </c>
      <c r="U48" s="51">
        <f t="shared" si="14"/>
        <v>0</v>
      </c>
    </row>
    <row r="49" customHeight="1" spans="1:21">
      <c r="A49" s="50">
        <v>4143</v>
      </c>
      <c r="B49" s="50" t="s">
        <v>259</v>
      </c>
      <c r="C49" s="51">
        <f t="shared" si="16"/>
        <v>21.37</v>
      </c>
      <c r="D49" s="51">
        <v>3.69</v>
      </c>
      <c r="E49" s="51">
        <f t="shared" si="15"/>
        <v>3.69</v>
      </c>
      <c r="F49" s="51">
        <v>1.3</v>
      </c>
      <c r="G49" s="51">
        <f t="shared" si="8"/>
        <v>9.464</v>
      </c>
      <c r="H49" s="51"/>
      <c r="I49" s="51">
        <f t="shared" si="9"/>
        <v>0</v>
      </c>
      <c r="J49" s="51"/>
      <c r="K49" s="51">
        <f t="shared" si="10"/>
        <v>0</v>
      </c>
      <c r="L49" s="51">
        <v>7.9</v>
      </c>
      <c r="M49" s="51">
        <f t="shared" si="11"/>
        <v>8.216</v>
      </c>
      <c r="N49" s="51"/>
      <c r="O49" s="51">
        <f t="shared" si="12"/>
        <v>0</v>
      </c>
      <c r="P49" s="51"/>
      <c r="Q49" s="51">
        <f t="shared" si="13"/>
        <v>0</v>
      </c>
      <c r="R49" s="51">
        <f t="shared" si="17"/>
        <v>17.68</v>
      </c>
      <c r="S49" s="51">
        <f>'主要材料价格表 '!$J$6</f>
        <v>3.51</v>
      </c>
      <c r="T49" s="51">
        <f>'主要材料价格表 '!$J$7</f>
        <v>4.285</v>
      </c>
      <c r="U49" s="51">
        <f t="shared" si="14"/>
        <v>0</v>
      </c>
    </row>
    <row r="50" customHeight="1" spans="1:21">
      <c r="A50" s="50">
        <v>4128</v>
      </c>
      <c r="B50" s="50" t="s">
        <v>260</v>
      </c>
      <c r="C50" s="51">
        <f t="shared" si="16"/>
        <v>4.89</v>
      </c>
      <c r="D50" s="51">
        <v>1.77</v>
      </c>
      <c r="E50" s="51">
        <f t="shared" si="15"/>
        <v>1.77</v>
      </c>
      <c r="F50" s="51"/>
      <c r="G50" s="51">
        <f t="shared" si="8"/>
        <v>0</v>
      </c>
      <c r="H50" s="51"/>
      <c r="I50" s="51">
        <f t="shared" si="9"/>
        <v>0</v>
      </c>
      <c r="J50" s="51"/>
      <c r="K50" s="51">
        <f t="shared" si="10"/>
        <v>0</v>
      </c>
      <c r="L50" s="51">
        <v>3</v>
      </c>
      <c r="M50" s="51">
        <f t="shared" si="11"/>
        <v>3.12</v>
      </c>
      <c r="N50" s="51"/>
      <c r="O50" s="51">
        <f t="shared" si="12"/>
        <v>0</v>
      </c>
      <c r="P50" s="51"/>
      <c r="Q50" s="51">
        <f t="shared" si="13"/>
        <v>0</v>
      </c>
      <c r="R50" s="51">
        <f t="shared" si="17"/>
        <v>3.12</v>
      </c>
      <c r="S50" s="51">
        <f>'主要材料价格表 '!$J$6</f>
        <v>3.51</v>
      </c>
      <c r="T50" s="51">
        <f>'主要材料价格表 '!$J$7</f>
        <v>4.285</v>
      </c>
      <c r="U50" s="51">
        <f t="shared" si="14"/>
        <v>0</v>
      </c>
    </row>
    <row r="51" customHeight="1" spans="1:21">
      <c r="A51" s="50">
        <v>7066</v>
      </c>
      <c r="B51" s="50" t="s">
        <v>261</v>
      </c>
      <c r="C51" s="51">
        <f t="shared" si="16"/>
        <v>17.3</v>
      </c>
      <c r="D51" s="51">
        <v>2.74</v>
      </c>
      <c r="E51" s="51">
        <f t="shared" ref="E51:E52" si="18">D51</f>
        <v>2.74</v>
      </c>
      <c r="F51" s="51">
        <v>2</v>
      </c>
      <c r="G51" s="51">
        <f t="shared" si="8"/>
        <v>14.56</v>
      </c>
      <c r="H51" s="51"/>
      <c r="I51" s="51">
        <f t="shared" si="9"/>
        <v>0</v>
      </c>
      <c r="J51" s="51"/>
      <c r="K51" s="51">
        <f t="shared" si="10"/>
        <v>0</v>
      </c>
      <c r="L51" s="51"/>
      <c r="M51" s="51">
        <f t="shared" si="11"/>
        <v>0</v>
      </c>
      <c r="N51" s="51"/>
      <c r="O51" s="51">
        <f t="shared" si="12"/>
        <v>0</v>
      </c>
      <c r="P51" s="51"/>
      <c r="Q51" s="51">
        <f t="shared" si="13"/>
        <v>0</v>
      </c>
      <c r="R51" s="51">
        <f t="shared" si="17"/>
        <v>14.56</v>
      </c>
      <c r="S51" s="51">
        <f>'主要材料价格表 '!$J$6</f>
        <v>3.51</v>
      </c>
      <c r="T51" s="51">
        <f>'主要材料价格表 '!$J$7</f>
        <v>4.285</v>
      </c>
      <c r="U51" s="51">
        <f t="shared" si="14"/>
        <v>0</v>
      </c>
    </row>
    <row r="52" customHeight="1" spans="1:21">
      <c r="A52" s="50">
        <v>9202</v>
      </c>
      <c r="B52" s="50" t="s">
        <v>262</v>
      </c>
      <c r="C52" s="51">
        <f t="shared" si="16"/>
        <v>26.1435494071146</v>
      </c>
      <c r="D52" s="51">
        <f>0.2/1.15+1.17/1.1+0.05</f>
        <v>1.28754940711462</v>
      </c>
      <c r="E52" s="51">
        <f t="shared" si="18"/>
        <v>1.28754940711462</v>
      </c>
      <c r="F52" s="51">
        <v>2.4</v>
      </c>
      <c r="G52" s="51">
        <f>F5*F52</f>
        <v>17.472</v>
      </c>
      <c r="H52" s="51"/>
      <c r="I52" s="51"/>
      <c r="J52" s="51"/>
      <c r="K52" s="51"/>
      <c r="L52" s="51">
        <v>7.1</v>
      </c>
      <c r="M52" s="51">
        <f>L52*L5</f>
        <v>7.384</v>
      </c>
      <c r="N52" s="51"/>
      <c r="O52" s="51"/>
      <c r="P52" s="51"/>
      <c r="Q52" s="51"/>
      <c r="R52" s="51">
        <f>M52+G52</f>
        <v>24.856</v>
      </c>
      <c r="S52" s="51"/>
      <c r="T52" s="51"/>
      <c r="U52" s="51">
        <v>0</v>
      </c>
    </row>
    <row r="53" customHeight="1" spans="1:21">
      <c r="A53" s="50">
        <v>9204</v>
      </c>
      <c r="B53" s="50" t="s">
        <v>263</v>
      </c>
      <c r="C53" s="50">
        <f t="shared" si="16"/>
        <v>11.96</v>
      </c>
      <c r="D53" s="50">
        <f>0.6/1.15+0.62/1.1+0.08</f>
        <v>1.16537549407115</v>
      </c>
      <c r="E53" s="50">
        <v>1.3</v>
      </c>
      <c r="F53" s="50">
        <v>1.3</v>
      </c>
      <c r="G53" s="50">
        <f>F53*F5</f>
        <v>9.464</v>
      </c>
      <c r="H53" s="50"/>
      <c r="I53" s="50"/>
      <c r="J53" s="50"/>
      <c r="K53" s="50"/>
      <c r="L53" s="50">
        <v>9</v>
      </c>
      <c r="M53" s="50">
        <f>L53*L5</f>
        <v>9.36</v>
      </c>
      <c r="N53" s="50"/>
      <c r="O53" s="50"/>
      <c r="P53" s="50"/>
      <c r="Q53" s="50"/>
      <c r="R53" s="50">
        <f>M53+F53</f>
        <v>10.66</v>
      </c>
      <c r="S53" s="50"/>
      <c r="T53" s="50"/>
      <c r="U53" s="50">
        <v>0</v>
      </c>
    </row>
  </sheetData>
  <mergeCells count="18">
    <mergeCell ref="A1:U1"/>
    <mergeCell ref="D3:E3"/>
    <mergeCell ref="F3:Q3"/>
    <mergeCell ref="F4:G4"/>
    <mergeCell ref="H4:I4"/>
    <mergeCell ref="J4:K4"/>
    <mergeCell ref="L4:M4"/>
    <mergeCell ref="N4:O4"/>
    <mergeCell ref="P4:Q4"/>
    <mergeCell ref="A3:A6"/>
    <mergeCell ref="B3:B6"/>
    <mergeCell ref="C3:C6"/>
    <mergeCell ref="D4:D6"/>
    <mergeCell ref="E4:E6"/>
    <mergeCell ref="R3:R6"/>
    <mergeCell ref="S3:S6"/>
    <mergeCell ref="T3:T6"/>
    <mergeCell ref="U3:U6"/>
  </mergeCells>
  <pageMargins left="0.707638888888889" right="0.590277777777778" top="0.747916666666667" bottom="0.984027777777778" header="0.511805555555556" footer="0.511805555555556"/>
  <pageSetup paperSize="9" scale="90" firstPageNumber="100" orientation="landscape" useFirstPageNumber="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581"/>
  <sheetViews>
    <sheetView view="pageBreakPreview" zoomScale="140" zoomScaleNormal="100" zoomScaleSheetLayoutView="140" topLeftCell="A544" workbookViewId="0">
      <selection activeCell="E570" sqref="E570"/>
    </sheetView>
  </sheetViews>
  <sheetFormatPr defaultColWidth="9" defaultRowHeight="20.1" customHeight="1"/>
  <cols>
    <col min="1" max="1" width="7.75" style="11" customWidth="1"/>
    <col min="2" max="2" width="18.875" style="11" customWidth="1"/>
    <col min="3" max="3" width="10.8916666666667" style="11" customWidth="1"/>
    <col min="4" max="4" width="12.875" style="11" customWidth="1"/>
    <col min="5" max="5" width="12.75" style="11" customWidth="1"/>
    <col min="6" max="6" width="12.875" style="11" customWidth="1"/>
    <col min="7" max="7" width="17.125" style="12" customWidth="1"/>
    <col min="8" max="8" width="17.4" style="12" customWidth="1"/>
    <col min="9" max="9" width="8.625" style="12" customWidth="1"/>
    <col min="10" max="10" width="8.375" style="12" customWidth="1"/>
    <col min="11" max="16384" width="9" style="12"/>
  </cols>
  <sheetData>
    <row r="1" ht="33.95" customHeight="1" spans="1:14">
      <c r="A1" s="13" t="s">
        <v>264</v>
      </c>
      <c r="B1" s="13"/>
      <c r="C1" s="13"/>
      <c r="D1" s="13"/>
      <c r="E1" s="13"/>
      <c r="F1" s="13"/>
      <c r="H1" s="12" t="s">
        <v>70</v>
      </c>
      <c r="I1" s="12" t="s">
        <v>265</v>
      </c>
      <c r="J1" s="12" t="s">
        <v>266</v>
      </c>
      <c r="K1" s="12" t="s">
        <v>267</v>
      </c>
      <c r="L1" s="12" t="s">
        <v>268</v>
      </c>
      <c r="M1" s="12" t="s">
        <v>269</v>
      </c>
      <c r="N1" s="12" t="s">
        <v>270</v>
      </c>
    </row>
    <row r="2" customHeight="1" spans="1:14">
      <c r="A2" s="14" t="s">
        <v>271</v>
      </c>
      <c r="B2" s="14"/>
      <c r="C2" s="14"/>
      <c r="D2" s="11" t="s">
        <v>272</v>
      </c>
      <c r="E2" s="15" t="s">
        <v>273</v>
      </c>
      <c r="F2" s="15"/>
      <c r="G2" s="12" t="s">
        <v>274</v>
      </c>
      <c r="H2" s="12">
        <v>0.045</v>
      </c>
      <c r="I2" s="12">
        <v>0.045</v>
      </c>
      <c r="J2" s="12">
        <v>0.045</v>
      </c>
      <c r="K2" s="12">
        <v>0.045</v>
      </c>
      <c r="L2" s="12">
        <v>0.045</v>
      </c>
      <c r="M2" s="12">
        <v>0.045</v>
      </c>
      <c r="N2" s="12">
        <v>0.052</v>
      </c>
    </row>
    <row r="3" ht="22.5" customHeight="1" spans="1:14">
      <c r="A3" s="16" t="s">
        <v>133</v>
      </c>
      <c r="B3" s="16" t="s">
        <v>275</v>
      </c>
      <c r="C3" s="16" t="s">
        <v>48</v>
      </c>
      <c r="D3" s="16" t="s">
        <v>64</v>
      </c>
      <c r="E3" s="16" t="s">
        <v>134</v>
      </c>
      <c r="F3" s="16" t="s">
        <v>135</v>
      </c>
      <c r="G3" s="12" t="s">
        <v>276</v>
      </c>
      <c r="H3" s="12">
        <v>0.05</v>
      </c>
      <c r="I3" s="12">
        <v>0.1</v>
      </c>
      <c r="J3" s="12">
        <v>0.07</v>
      </c>
      <c r="K3" s="12">
        <v>0.09</v>
      </c>
      <c r="L3" s="12">
        <v>0.09</v>
      </c>
      <c r="M3" s="12">
        <v>0.1</v>
      </c>
      <c r="N3" s="12">
        <v>0.7</v>
      </c>
    </row>
    <row r="4" customHeight="1" spans="1:14">
      <c r="A4" s="16">
        <v>1</v>
      </c>
      <c r="B4" s="16" t="s">
        <v>277</v>
      </c>
      <c r="C4" s="16" t="s">
        <v>3</v>
      </c>
      <c r="D4" s="16"/>
      <c r="E4" s="16"/>
      <c r="F4" s="17">
        <f>F5+F21</f>
        <v>159.420634153846</v>
      </c>
      <c r="G4" s="12" t="s">
        <v>278</v>
      </c>
      <c r="H4" s="12">
        <v>0.07</v>
      </c>
      <c r="I4" s="12">
        <v>0.07</v>
      </c>
      <c r="J4" s="12">
        <v>0.07</v>
      </c>
      <c r="K4" s="12">
        <v>0.07</v>
      </c>
      <c r="L4" s="12">
        <v>0.07</v>
      </c>
      <c r="M4" s="12">
        <v>0.07</v>
      </c>
      <c r="N4" s="12">
        <v>0.07</v>
      </c>
    </row>
    <row r="5" customHeight="1" spans="1:6">
      <c r="A5" s="16">
        <v>1.1</v>
      </c>
      <c r="B5" s="16" t="s">
        <v>279</v>
      </c>
      <c r="C5" s="16" t="s">
        <v>3</v>
      </c>
      <c r="D5" s="16"/>
      <c r="E5" s="16"/>
      <c r="F5" s="17">
        <f>F6+F11+F14</f>
        <v>152.555630769231</v>
      </c>
    </row>
    <row r="6" customHeight="1" spans="1:6">
      <c r="A6" s="16" t="s">
        <v>280</v>
      </c>
      <c r="B6" s="16" t="s">
        <v>281</v>
      </c>
      <c r="C6" s="16" t="s">
        <v>3</v>
      </c>
      <c r="D6" s="16"/>
      <c r="E6" s="16" t="s">
        <v>282</v>
      </c>
      <c r="F6" s="17">
        <f>SUM(F7:F10)</f>
        <v>0.1392</v>
      </c>
    </row>
    <row r="7" customHeight="1" spans="1:6">
      <c r="A7" s="16" t="s">
        <v>283</v>
      </c>
      <c r="B7" s="16" t="s">
        <v>284</v>
      </c>
      <c r="C7" s="16" t="s">
        <v>285</v>
      </c>
      <c r="D7" s="16"/>
      <c r="E7" s="16">
        <f>人工预算单价表!F4</f>
        <v>9.27</v>
      </c>
      <c r="F7" s="17">
        <f t="shared" ref="F7:F10" si="0">D7*E7</f>
        <v>0</v>
      </c>
    </row>
    <row r="8" customHeight="1" spans="1:6">
      <c r="A8" s="16" t="s">
        <v>101</v>
      </c>
      <c r="B8" s="16" t="s">
        <v>286</v>
      </c>
      <c r="C8" s="16" t="s">
        <v>285</v>
      </c>
      <c r="D8" s="16"/>
      <c r="E8" s="16">
        <f>人工预算单价表!F9</f>
        <v>8.57</v>
      </c>
      <c r="F8" s="17">
        <f t="shared" si="0"/>
        <v>0</v>
      </c>
    </row>
    <row r="9" customHeight="1" spans="1:14">
      <c r="A9" s="16" t="s">
        <v>287</v>
      </c>
      <c r="B9" s="16" t="s">
        <v>288</v>
      </c>
      <c r="C9" s="16" t="s">
        <v>285</v>
      </c>
      <c r="D9" s="16"/>
      <c r="E9" s="16">
        <f>人工预算单价表!F14</f>
        <v>7.28</v>
      </c>
      <c r="F9" s="17">
        <f t="shared" si="0"/>
        <v>0</v>
      </c>
      <c r="G9" s="12" t="s">
        <v>282</v>
      </c>
      <c r="H9" s="12" t="s">
        <v>289</v>
      </c>
      <c r="I9" s="12" t="s">
        <v>290</v>
      </c>
      <c r="J9" s="12" t="s">
        <v>291</v>
      </c>
      <c r="K9" s="12" t="s">
        <v>292</v>
      </c>
      <c r="L9" s="12" t="s">
        <v>293</v>
      </c>
      <c r="N9" s="12" t="s">
        <v>294</v>
      </c>
    </row>
    <row r="10" customHeight="1" spans="1:14">
      <c r="A10" s="16" t="s">
        <v>295</v>
      </c>
      <c r="B10" s="16" t="s">
        <v>296</v>
      </c>
      <c r="C10" s="16" t="s">
        <v>285</v>
      </c>
      <c r="D10" s="16">
        <v>0.03</v>
      </c>
      <c r="E10" s="16">
        <f>人工预算单价表!F19</f>
        <v>4.64</v>
      </c>
      <c r="F10" s="17">
        <f t="shared" si="0"/>
        <v>0.1392</v>
      </c>
      <c r="G10" s="12" t="s">
        <v>297</v>
      </c>
      <c r="H10" s="12">
        <v>0.23</v>
      </c>
      <c r="I10" s="12">
        <v>1.45</v>
      </c>
      <c r="J10" s="12">
        <v>0.16</v>
      </c>
      <c r="K10" s="12">
        <v>0.7</v>
      </c>
      <c r="L10" s="12">
        <v>0.75</v>
      </c>
      <c r="N10" s="12">
        <v>0.85</v>
      </c>
    </row>
    <row r="11" customHeight="1" spans="1:6">
      <c r="A11" s="16" t="s">
        <v>298</v>
      </c>
      <c r="B11" s="16" t="s">
        <v>299</v>
      </c>
      <c r="C11" s="16" t="s">
        <v>3</v>
      </c>
      <c r="D11" s="16"/>
      <c r="E11" s="16"/>
      <c r="F11" s="17">
        <f>F12+F13</f>
        <v>145</v>
      </c>
    </row>
    <row r="12" ht="33" customHeight="1" spans="1:7">
      <c r="A12" s="16" t="s">
        <v>283</v>
      </c>
      <c r="B12" s="18" t="s">
        <v>300</v>
      </c>
      <c r="C12" s="16" t="s">
        <v>301</v>
      </c>
      <c r="D12" s="16">
        <v>1</v>
      </c>
      <c r="E12" s="16">
        <v>145</v>
      </c>
      <c r="F12" s="17">
        <f>D12*E12</f>
        <v>145</v>
      </c>
      <c r="G12" s="19"/>
    </row>
    <row r="13" customHeight="1" spans="1:6">
      <c r="A13" s="16"/>
      <c r="B13" s="16"/>
      <c r="C13" s="16"/>
      <c r="D13" s="16"/>
      <c r="E13" s="16"/>
      <c r="F13" s="17"/>
    </row>
    <row r="14" customHeight="1" spans="1:6">
      <c r="A14" s="16" t="s">
        <v>302</v>
      </c>
      <c r="B14" s="16" t="s">
        <v>303</v>
      </c>
      <c r="C14" s="16" t="s">
        <v>3</v>
      </c>
      <c r="D14" s="16"/>
      <c r="E14" s="16"/>
      <c r="F14" s="17">
        <f>SUM(F15:F20)</f>
        <v>7.41643076923076</v>
      </c>
    </row>
    <row r="15" customHeight="1" spans="1:6">
      <c r="A15" s="16" t="s">
        <v>283</v>
      </c>
      <c r="B15" s="16" t="s">
        <v>228</v>
      </c>
      <c r="C15" s="16" t="s">
        <v>304</v>
      </c>
      <c r="D15" s="16"/>
      <c r="E15" s="17">
        <f>'机械台班 '!C19</f>
        <v>64.308</v>
      </c>
      <c r="F15" s="17">
        <f>D15*E15</f>
        <v>0</v>
      </c>
    </row>
    <row r="16" customHeight="1" spans="1:6">
      <c r="A16" s="16" t="s">
        <v>101</v>
      </c>
      <c r="B16" s="16" t="s">
        <v>218</v>
      </c>
      <c r="C16" s="16" t="s">
        <v>304</v>
      </c>
      <c r="D16" s="17">
        <f>8/130</f>
        <v>0.0615384615384615</v>
      </c>
      <c r="E16" s="17">
        <f>'机械台班 '!C9</f>
        <v>120.517</v>
      </c>
      <c r="F16" s="17">
        <f>D16*E16</f>
        <v>7.41643076923076</v>
      </c>
    </row>
    <row r="17" customHeight="1" spans="1:6">
      <c r="A17" s="16" t="s">
        <v>287</v>
      </c>
      <c r="B17" s="16" t="s">
        <v>221</v>
      </c>
      <c r="C17" s="16" t="s">
        <v>304</v>
      </c>
      <c r="D17" s="16"/>
      <c r="E17" s="16"/>
      <c r="F17" s="17">
        <f>D17*E17</f>
        <v>0</v>
      </c>
    </row>
    <row r="18" customHeight="1" spans="1:6">
      <c r="A18" s="16"/>
      <c r="B18" s="16"/>
      <c r="C18" s="16"/>
      <c r="D18" s="16"/>
      <c r="E18" s="16"/>
      <c r="F18" s="17"/>
    </row>
    <row r="19" customHeight="1" spans="1:6">
      <c r="A19" s="16"/>
      <c r="B19" s="16"/>
      <c r="C19" s="16"/>
      <c r="D19" s="16"/>
      <c r="E19" s="16"/>
      <c r="F19" s="17"/>
    </row>
    <row r="20" customHeight="1" spans="1:6">
      <c r="A20" s="16" t="s">
        <v>305</v>
      </c>
      <c r="B20" s="16" t="s">
        <v>306</v>
      </c>
      <c r="C20" s="16" t="s">
        <v>3</v>
      </c>
      <c r="D20" s="17">
        <f>SUM(F15:F17)</f>
        <v>7.41643076923076</v>
      </c>
      <c r="E20" s="16"/>
      <c r="F20" s="17">
        <f>D20*E20</f>
        <v>0</v>
      </c>
    </row>
    <row r="21" customHeight="1" spans="1:6">
      <c r="A21" s="16">
        <v>1.2</v>
      </c>
      <c r="B21" s="16" t="s">
        <v>307</v>
      </c>
      <c r="C21" s="16" t="s">
        <v>3</v>
      </c>
      <c r="D21" s="17">
        <f>F5</f>
        <v>152.555630769231</v>
      </c>
      <c r="E21" s="20">
        <v>0.045</v>
      </c>
      <c r="F21" s="17">
        <f>D21*E21</f>
        <v>6.86500338461538</v>
      </c>
    </row>
    <row r="22" customHeight="1" spans="1:6">
      <c r="A22" s="16">
        <v>2</v>
      </c>
      <c r="B22" s="16" t="s">
        <v>276</v>
      </c>
      <c r="C22" s="16" t="s">
        <v>3</v>
      </c>
      <c r="D22" s="17">
        <f>F4</f>
        <v>159.420634153846</v>
      </c>
      <c r="E22" s="20">
        <f>H3</f>
        <v>0.05</v>
      </c>
      <c r="F22" s="17">
        <f>D22*E22</f>
        <v>7.97103170769231</v>
      </c>
    </row>
    <row r="23" customHeight="1" spans="1:6">
      <c r="A23" s="16">
        <v>3</v>
      </c>
      <c r="B23" s="16" t="s">
        <v>308</v>
      </c>
      <c r="C23" s="16" t="s">
        <v>3</v>
      </c>
      <c r="D23" s="17">
        <f>D22+F22</f>
        <v>167.391665861538</v>
      </c>
      <c r="E23" s="20">
        <f>H4</f>
        <v>0.07</v>
      </c>
      <c r="F23" s="17">
        <f>D23*E23</f>
        <v>11.7174166103077</v>
      </c>
    </row>
    <row r="24" customHeight="1" spans="1:6">
      <c r="A24" s="16">
        <v>4</v>
      </c>
      <c r="B24" s="16" t="s">
        <v>309</v>
      </c>
      <c r="C24" s="16" t="s">
        <v>3</v>
      </c>
      <c r="D24" s="17"/>
      <c r="E24" s="16"/>
      <c r="F24" s="17">
        <f>F25</f>
        <v>3.2184</v>
      </c>
    </row>
    <row r="25" customHeight="1" spans="1:6">
      <c r="A25" s="16"/>
      <c r="B25" s="16" t="str">
        <f>B16</f>
        <v>液压挖掘机1m3</v>
      </c>
      <c r="C25" s="16" t="str">
        <f t="shared" ref="C25:D25" si="1">C16</f>
        <v>台时</v>
      </c>
      <c r="D25" s="17">
        <f t="shared" si="1"/>
        <v>0.0615384615384615</v>
      </c>
      <c r="E25" s="16">
        <f>'机械台班 '!U9</f>
        <v>52.299</v>
      </c>
      <c r="F25" s="17">
        <f>D25*E25</f>
        <v>3.2184</v>
      </c>
    </row>
    <row r="26" customHeight="1" spans="1:6">
      <c r="A26" s="16">
        <v>5</v>
      </c>
      <c r="B26" s="16" t="s">
        <v>310</v>
      </c>
      <c r="C26" s="16" t="s">
        <v>3</v>
      </c>
      <c r="D26" s="17">
        <f>F4+F22+F23+F24</f>
        <v>182.327482471846</v>
      </c>
      <c r="E26" s="20">
        <v>0.09</v>
      </c>
      <c r="F26" s="17">
        <f>D26*E26</f>
        <v>16.4094734224661</v>
      </c>
    </row>
    <row r="27" customHeight="1" spans="1:6">
      <c r="A27" s="16"/>
      <c r="B27" s="16" t="s">
        <v>311</v>
      </c>
      <c r="C27" s="16" t="s">
        <v>3</v>
      </c>
      <c r="D27" s="16"/>
      <c r="E27" s="16"/>
      <c r="F27" s="17">
        <f>D26+F26</f>
        <v>198.736955894312</v>
      </c>
    </row>
    <row r="28" customHeight="1" spans="1:6">
      <c r="A28" s="16"/>
      <c r="B28" s="16" t="s">
        <v>312</v>
      </c>
      <c r="C28" s="16"/>
      <c r="D28" s="16"/>
      <c r="E28" s="16"/>
      <c r="F28" s="17">
        <f>F27</f>
        <v>198.736955894312</v>
      </c>
    </row>
    <row r="29" customHeight="1" spans="1:6">
      <c r="A29" s="21"/>
      <c r="B29" s="21"/>
      <c r="C29" s="21"/>
      <c r="D29" s="21"/>
      <c r="E29" s="21"/>
      <c r="F29" s="22"/>
    </row>
    <row r="30" customHeight="1" spans="1:6">
      <c r="A30" s="21"/>
      <c r="B30" s="21"/>
      <c r="C30" s="21"/>
      <c r="D30" s="21"/>
      <c r="E30" s="21"/>
      <c r="F30" s="22"/>
    </row>
    <row r="31" customHeight="1" spans="1:6">
      <c r="A31" s="21"/>
      <c r="B31" s="21"/>
      <c r="C31" s="21"/>
      <c r="D31" s="21"/>
      <c r="E31" s="21"/>
      <c r="F31" s="22"/>
    </row>
    <row r="32" customHeight="1" spans="1:6">
      <c r="A32" s="13" t="s">
        <v>264</v>
      </c>
      <c r="B32" s="13"/>
      <c r="C32" s="13"/>
      <c r="D32" s="13"/>
      <c r="E32" s="13"/>
      <c r="F32" s="13"/>
    </row>
    <row r="33" ht="31" customHeight="1" spans="1:5">
      <c r="A33" s="23" t="s">
        <v>313</v>
      </c>
      <c r="B33" s="23"/>
      <c r="C33" s="23"/>
      <c r="D33" s="11" t="s">
        <v>272</v>
      </c>
      <c r="E33" s="11" t="s">
        <v>314</v>
      </c>
    </row>
    <row r="34" customHeight="1" spans="1:6">
      <c r="A34" s="24" t="s">
        <v>315</v>
      </c>
      <c r="B34" s="24"/>
      <c r="C34" s="24"/>
      <c r="D34" s="11" t="s">
        <v>316</v>
      </c>
      <c r="E34" s="25">
        <f>F60</f>
        <v>2.60619513797439</v>
      </c>
      <c r="F34" s="25"/>
    </row>
    <row r="35" customHeight="1" spans="1:6">
      <c r="A35" s="16" t="s">
        <v>133</v>
      </c>
      <c r="B35" s="16" t="s">
        <v>275</v>
      </c>
      <c r="C35" s="16" t="s">
        <v>48</v>
      </c>
      <c r="D35" s="16" t="s">
        <v>64</v>
      </c>
      <c r="E35" s="16" t="s">
        <v>134</v>
      </c>
      <c r="F35" s="16" t="s">
        <v>135</v>
      </c>
    </row>
    <row r="36" customHeight="1" spans="1:6">
      <c r="A36" s="16">
        <v>1</v>
      </c>
      <c r="B36" s="16" t="s">
        <v>277</v>
      </c>
      <c r="C36" s="16" t="s">
        <v>3</v>
      </c>
      <c r="D36" s="16"/>
      <c r="E36" s="16"/>
      <c r="F36" s="17">
        <f>F37+F53</f>
        <v>162.205289785</v>
      </c>
    </row>
    <row r="37" customHeight="1" spans="1:6">
      <c r="A37" s="16">
        <v>1.1</v>
      </c>
      <c r="B37" s="16" t="s">
        <v>279</v>
      </c>
      <c r="C37" s="16" t="s">
        <v>3</v>
      </c>
      <c r="D37" s="16"/>
      <c r="E37" s="16"/>
      <c r="F37" s="17">
        <f>F38+F43+F46</f>
        <v>155.220373</v>
      </c>
    </row>
    <row r="38" customHeight="1" spans="1:6">
      <c r="A38" s="16" t="s">
        <v>280</v>
      </c>
      <c r="B38" s="16" t="s">
        <v>281</v>
      </c>
      <c r="C38" s="16" t="s">
        <v>3</v>
      </c>
      <c r="D38" s="16"/>
      <c r="E38" s="16" t="s">
        <v>282</v>
      </c>
      <c r="F38" s="17">
        <f>SUM(F39:F42)</f>
        <v>9.744</v>
      </c>
    </row>
    <row r="39" customHeight="1" spans="1:6">
      <c r="A39" s="16" t="s">
        <v>283</v>
      </c>
      <c r="B39" s="16" t="s">
        <v>284</v>
      </c>
      <c r="C39" s="16" t="s">
        <v>285</v>
      </c>
      <c r="D39" s="16"/>
      <c r="E39" s="16">
        <f>$E$7</f>
        <v>9.27</v>
      </c>
      <c r="F39" s="17">
        <f t="shared" ref="F39:F42" si="2">D39*E39</f>
        <v>0</v>
      </c>
    </row>
    <row r="40" customHeight="1" spans="1:6">
      <c r="A40" s="16" t="s">
        <v>101</v>
      </c>
      <c r="B40" s="16" t="s">
        <v>286</v>
      </c>
      <c r="C40" s="16" t="s">
        <v>285</v>
      </c>
      <c r="D40" s="16"/>
      <c r="E40" s="16">
        <f>$E$8</f>
        <v>8.57</v>
      </c>
      <c r="F40" s="17">
        <f t="shared" si="2"/>
        <v>0</v>
      </c>
    </row>
    <row r="41" customHeight="1" spans="1:6">
      <c r="A41" s="16" t="s">
        <v>287</v>
      </c>
      <c r="B41" s="16" t="s">
        <v>288</v>
      </c>
      <c r="C41" s="16" t="s">
        <v>285</v>
      </c>
      <c r="D41" s="16"/>
      <c r="E41" s="16">
        <f>$E$9</f>
        <v>7.28</v>
      </c>
      <c r="F41" s="17">
        <f t="shared" si="2"/>
        <v>0</v>
      </c>
    </row>
    <row r="42" customHeight="1" spans="1:6">
      <c r="A42" s="16" t="s">
        <v>295</v>
      </c>
      <c r="B42" s="16" t="s">
        <v>296</v>
      </c>
      <c r="C42" s="16" t="s">
        <v>285</v>
      </c>
      <c r="D42" s="16">
        <v>2.1</v>
      </c>
      <c r="E42" s="16">
        <f>$E$10</f>
        <v>4.64</v>
      </c>
      <c r="F42" s="17">
        <f t="shared" si="2"/>
        <v>9.744</v>
      </c>
    </row>
    <row r="43" customHeight="1" spans="1:6">
      <c r="A43" s="16" t="s">
        <v>298</v>
      </c>
      <c r="B43" s="16" t="s">
        <v>299</v>
      </c>
      <c r="C43" s="16" t="s">
        <v>3</v>
      </c>
      <c r="D43" s="16"/>
      <c r="E43" s="16"/>
      <c r="F43" s="17">
        <f>F44+F45</f>
        <v>14.110943</v>
      </c>
    </row>
    <row r="44" customHeight="1" spans="1:6">
      <c r="A44" s="16" t="s">
        <v>283</v>
      </c>
      <c r="B44" s="16" t="s">
        <v>317</v>
      </c>
      <c r="C44" s="16" t="s">
        <v>3</v>
      </c>
      <c r="D44" s="17">
        <f>F46+F38</f>
        <v>141.10943</v>
      </c>
      <c r="E44" s="20">
        <v>0.1</v>
      </c>
      <c r="F44" s="17">
        <f>D44*E44</f>
        <v>14.110943</v>
      </c>
    </row>
    <row r="45" customHeight="1" spans="1:6">
      <c r="A45" s="16"/>
      <c r="B45" s="16"/>
      <c r="C45" s="16"/>
      <c r="D45" s="16"/>
      <c r="E45" s="16"/>
      <c r="F45" s="17"/>
    </row>
    <row r="46" customHeight="1" spans="1:6">
      <c r="A46" s="16" t="s">
        <v>302</v>
      </c>
      <c r="B46" s="16" t="s">
        <v>303</v>
      </c>
      <c r="C46" s="16" t="s">
        <v>3</v>
      </c>
      <c r="D46" s="16"/>
      <c r="E46" s="16"/>
      <c r="F46" s="17">
        <f>SUM(F47:F52)</f>
        <v>131.36543</v>
      </c>
    </row>
    <row r="47" customHeight="1" spans="1:6">
      <c r="A47" s="16" t="s">
        <v>283</v>
      </c>
      <c r="B47" s="16" t="s">
        <v>318</v>
      </c>
      <c r="C47" s="16" t="s">
        <v>304</v>
      </c>
      <c r="D47" s="16"/>
      <c r="E47" s="17"/>
      <c r="F47" s="17"/>
    </row>
    <row r="48" customHeight="1" spans="1:6">
      <c r="A48" s="16" t="s">
        <v>101</v>
      </c>
      <c r="B48" s="16" t="s">
        <v>217</v>
      </c>
      <c r="C48" s="16" t="s">
        <v>304</v>
      </c>
      <c r="D48" s="16">
        <v>1.505</v>
      </c>
      <c r="E48" s="16">
        <f>'机械台班 '!C8</f>
        <v>87.286</v>
      </c>
      <c r="F48" s="17">
        <f>E48*D48</f>
        <v>131.36543</v>
      </c>
    </row>
    <row r="49" customHeight="1" spans="1:6">
      <c r="A49" s="16" t="s">
        <v>287</v>
      </c>
      <c r="B49" s="16" t="s">
        <v>319</v>
      </c>
      <c r="C49" s="16" t="s">
        <v>304</v>
      </c>
      <c r="D49" s="16"/>
      <c r="E49" s="16"/>
      <c r="F49" s="17"/>
    </row>
    <row r="50" customHeight="1" spans="1:6">
      <c r="A50" s="16"/>
      <c r="B50" s="16"/>
      <c r="C50" s="16"/>
      <c r="D50" s="16"/>
      <c r="E50" s="16"/>
      <c r="F50" s="17"/>
    </row>
    <row r="51" customHeight="1" spans="1:6">
      <c r="A51" s="16"/>
      <c r="B51" s="16"/>
      <c r="C51" s="16"/>
      <c r="D51" s="16"/>
      <c r="E51" s="16"/>
      <c r="F51" s="17"/>
    </row>
    <row r="52" customHeight="1" spans="1:6">
      <c r="A52" s="16" t="s">
        <v>305</v>
      </c>
      <c r="B52" s="16" t="s">
        <v>306</v>
      </c>
      <c r="C52" s="16" t="s">
        <v>3</v>
      </c>
      <c r="D52" s="16"/>
      <c r="E52" s="16"/>
      <c r="F52" s="17">
        <f t="shared" ref="F52:F55" si="3">D52*E52</f>
        <v>0</v>
      </c>
    </row>
    <row r="53" customHeight="1" spans="1:6">
      <c r="A53" s="16">
        <v>1.2</v>
      </c>
      <c r="B53" s="16" t="s">
        <v>307</v>
      </c>
      <c r="C53" s="16" t="s">
        <v>3</v>
      </c>
      <c r="D53" s="17">
        <f>F37</f>
        <v>155.220373</v>
      </c>
      <c r="E53" s="20">
        <v>0.045</v>
      </c>
      <c r="F53" s="17">
        <f t="shared" si="3"/>
        <v>6.984916785</v>
      </c>
    </row>
    <row r="54" customHeight="1" spans="1:6">
      <c r="A54" s="16">
        <v>2</v>
      </c>
      <c r="B54" s="16" t="s">
        <v>276</v>
      </c>
      <c r="C54" s="16" t="s">
        <v>3</v>
      </c>
      <c r="D54" s="17">
        <f>F36</f>
        <v>162.205289785</v>
      </c>
      <c r="E54" s="20">
        <v>0.055</v>
      </c>
      <c r="F54" s="17">
        <f t="shared" si="3"/>
        <v>8.921290938175</v>
      </c>
    </row>
    <row r="55" customHeight="1" spans="1:6">
      <c r="A55" s="16">
        <v>3</v>
      </c>
      <c r="B55" s="16" t="s">
        <v>308</v>
      </c>
      <c r="C55" s="16" t="s">
        <v>3</v>
      </c>
      <c r="D55" s="17">
        <f>D54+F54</f>
        <v>171.126580723175</v>
      </c>
      <c r="E55" s="20">
        <v>0.07</v>
      </c>
      <c r="F55" s="17">
        <f t="shared" si="3"/>
        <v>11.9788606506223</v>
      </c>
    </row>
    <row r="56" customHeight="1" spans="1:6">
      <c r="A56" s="16">
        <v>4</v>
      </c>
      <c r="B56" s="16" t="s">
        <v>309</v>
      </c>
      <c r="C56" s="16" t="s">
        <v>3</v>
      </c>
      <c r="D56" s="17"/>
      <c r="E56" s="16"/>
      <c r="F56" s="17">
        <f>F57</f>
        <v>55.99503</v>
      </c>
    </row>
    <row r="57" customHeight="1" spans="1:6">
      <c r="A57" s="16"/>
      <c r="B57" s="16" t="str">
        <f>B48</f>
        <v>推土机74KW</v>
      </c>
      <c r="C57" s="16" t="str">
        <f>C47</f>
        <v>台时</v>
      </c>
      <c r="D57" s="17">
        <f>D48</f>
        <v>1.505</v>
      </c>
      <c r="E57" s="16">
        <f>'机械台班 '!U8</f>
        <v>37.206</v>
      </c>
      <c r="F57" s="17">
        <f>D57*E57</f>
        <v>55.99503</v>
      </c>
    </row>
    <row r="58" customHeight="1" spans="1:6">
      <c r="A58" s="16">
        <v>5</v>
      </c>
      <c r="B58" s="16" t="s">
        <v>310</v>
      </c>
      <c r="C58" s="16" t="s">
        <v>3</v>
      </c>
      <c r="D58" s="17">
        <f>F36+F54+F55+F56</f>
        <v>239.100471373797</v>
      </c>
      <c r="E58" s="20">
        <f>$E$26</f>
        <v>0.09</v>
      </c>
      <c r="F58" s="17">
        <f>D58*E58</f>
        <v>21.5190424236418</v>
      </c>
    </row>
    <row r="59" customHeight="1" spans="1:6">
      <c r="A59" s="16"/>
      <c r="B59" s="16" t="s">
        <v>311</v>
      </c>
      <c r="C59" s="16" t="s">
        <v>3</v>
      </c>
      <c r="D59" s="16"/>
      <c r="E59" s="16"/>
      <c r="F59" s="17">
        <f>D58+F58</f>
        <v>260.619513797439</v>
      </c>
    </row>
    <row r="60" customHeight="1" spans="1:6">
      <c r="A60" s="16"/>
      <c r="B60" s="16" t="s">
        <v>320</v>
      </c>
      <c r="C60" s="16"/>
      <c r="D60" s="16"/>
      <c r="E60" s="16"/>
      <c r="F60" s="26">
        <f>F59/100</f>
        <v>2.60619513797439</v>
      </c>
    </row>
    <row r="61" customHeight="1" spans="1:6">
      <c r="A61" s="27" t="s">
        <v>264</v>
      </c>
      <c r="B61" s="27"/>
      <c r="C61" s="27"/>
      <c r="D61" s="27"/>
      <c r="E61" s="27"/>
      <c r="F61" s="27"/>
    </row>
    <row r="62" ht="27" customHeight="1" spans="1:5">
      <c r="A62" s="23" t="s">
        <v>321</v>
      </c>
      <c r="B62" s="23"/>
      <c r="C62" s="23"/>
      <c r="D62" s="11" t="s">
        <v>272</v>
      </c>
      <c r="E62" s="11" t="s">
        <v>314</v>
      </c>
    </row>
    <row r="63" customHeight="1" spans="1:6">
      <c r="A63" s="24" t="s">
        <v>315</v>
      </c>
      <c r="B63" s="24"/>
      <c r="C63" s="24"/>
      <c r="D63" s="11" t="s">
        <v>316</v>
      </c>
      <c r="E63" s="25">
        <f>F89</f>
        <v>2.84401211138765</v>
      </c>
      <c r="F63" s="25"/>
    </row>
    <row r="64" customHeight="1" spans="1:6">
      <c r="A64" s="16" t="s">
        <v>133</v>
      </c>
      <c r="B64" s="16" t="s">
        <v>275</v>
      </c>
      <c r="C64" s="16" t="s">
        <v>48</v>
      </c>
      <c r="D64" s="16" t="s">
        <v>64</v>
      </c>
      <c r="E64" s="16" t="s">
        <v>134</v>
      </c>
      <c r="F64" s="16" t="s">
        <v>135</v>
      </c>
    </row>
    <row r="65" customHeight="1" spans="1:6">
      <c r="A65" s="16">
        <v>1</v>
      </c>
      <c r="B65" s="16" t="s">
        <v>277</v>
      </c>
      <c r="C65" s="16" t="s">
        <v>3</v>
      </c>
      <c r="D65" s="16"/>
      <c r="E65" s="16"/>
      <c r="F65" s="17">
        <f>F66+F82</f>
        <v>176.75390205</v>
      </c>
    </row>
    <row r="66" customHeight="1" spans="1:6">
      <c r="A66" s="16">
        <v>1.1</v>
      </c>
      <c r="B66" s="16" t="s">
        <v>279</v>
      </c>
      <c r="C66" s="16" t="s">
        <v>3</v>
      </c>
      <c r="D66" s="16"/>
      <c r="E66" s="16"/>
      <c r="F66" s="17">
        <f>F67+F72+F75</f>
        <v>169.14249</v>
      </c>
    </row>
    <row r="67" customHeight="1" spans="1:6">
      <c r="A67" s="16" t="s">
        <v>280</v>
      </c>
      <c r="B67" s="16" t="s">
        <v>281</v>
      </c>
      <c r="C67" s="16" t="s">
        <v>3</v>
      </c>
      <c r="D67" s="16"/>
      <c r="E67" s="16" t="s">
        <v>282</v>
      </c>
      <c r="F67" s="17">
        <f>SUM(F68:F71)</f>
        <v>9.744</v>
      </c>
    </row>
    <row r="68" customHeight="1" spans="1:6">
      <c r="A68" s="16" t="s">
        <v>283</v>
      </c>
      <c r="B68" s="16" t="s">
        <v>284</v>
      </c>
      <c r="C68" s="16" t="s">
        <v>285</v>
      </c>
      <c r="D68" s="16"/>
      <c r="E68" s="16">
        <f>$E$7</f>
        <v>9.27</v>
      </c>
      <c r="F68" s="17">
        <f t="shared" ref="F68:F71" si="4">D68*E68</f>
        <v>0</v>
      </c>
    </row>
    <row r="69" customHeight="1" spans="1:6">
      <c r="A69" s="16" t="s">
        <v>101</v>
      </c>
      <c r="B69" s="16" t="s">
        <v>286</v>
      </c>
      <c r="C69" s="16" t="s">
        <v>285</v>
      </c>
      <c r="D69" s="16"/>
      <c r="E69" s="16">
        <f>$E$8</f>
        <v>8.57</v>
      </c>
      <c r="F69" s="17">
        <f t="shared" si="4"/>
        <v>0</v>
      </c>
    </row>
    <row r="70" customHeight="1" spans="1:6">
      <c r="A70" s="16" t="s">
        <v>287</v>
      </c>
      <c r="B70" s="16" t="s">
        <v>288</v>
      </c>
      <c r="C70" s="16" t="s">
        <v>285</v>
      </c>
      <c r="D70" s="16"/>
      <c r="E70" s="16">
        <f>$E$9</f>
        <v>7.28</v>
      </c>
      <c r="F70" s="17">
        <f t="shared" si="4"/>
        <v>0</v>
      </c>
    </row>
    <row r="71" customHeight="1" spans="1:6">
      <c r="A71" s="16" t="s">
        <v>295</v>
      </c>
      <c r="B71" s="16" t="s">
        <v>296</v>
      </c>
      <c r="C71" s="16" t="s">
        <v>285</v>
      </c>
      <c r="D71" s="16">
        <v>2.1</v>
      </c>
      <c r="E71" s="16">
        <f>$E$10</f>
        <v>4.64</v>
      </c>
      <c r="F71" s="17">
        <f t="shared" si="4"/>
        <v>9.744</v>
      </c>
    </row>
    <row r="72" customHeight="1" spans="1:6">
      <c r="A72" s="16" t="s">
        <v>298</v>
      </c>
      <c r="B72" s="16" t="s">
        <v>299</v>
      </c>
      <c r="C72" s="16" t="s">
        <v>3</v>
      </c>
      <c r="D72" s="16"/>
      <c r="E72" s="16"/>
      <c r="F72" s="17">
        <f>F73+F74</f>
        <v>15.37659</v>
      </c>
    </row>
    <row r="73" customHeight="1" spans="1:6">
      <c r="A73" s="16" t="s">
        <v>283</v>
      </c>
      <c r="B73" s="16" t="s">
        <v>317</v>
      </c>
      <c r="C73" s="16" t="s">
        <v>3</v>
      </c>
      <c r="D73" s="17">
        <f>F75+F67</f>
        <v>153.7659</v>
      </c>
      <c r="E73" s="20">
        <v>0.1</v>
      </c>
      <c r="F73" s="17">
        <f>D73*E73</f>
        <v>15.37659</v>
      </c>
    </row>
    <row r="74" customHeight="1" spans="1:6">
      <c r="A74" s="16"/>
      <c r="B74" s="16"/>
      <c r="C74" s="16"/>
      <c r="D74" s="16"/>
      <c r="E74" s="16"/>
      <c r="F74" s="17"/>
    </row>
    <row r="75" customHeight="1" spans="1:6">
      <c r="A75" s="16" t="s">
        <v>302</v>
      </c>
      <c r="B75" s="16" t="s">
        <v>303</v>
      </c>
      <c r="C75" s="16" t="s">
        <v>3</v>
      </c>
      <c r="D75" s="16"/>
      <c r="E75" s="16"/>
      <c r="F75" s="17">
        <f>SUM(F76:F81)</f>
        <v>144.0219</v>
      </c>
    </row>
    <row r="76" customHeight="1" spans="1:6">
      <c r="A76" s="16" t="s">
        <v>283</v>
      </c>
      <c r="B76" s="16" t="s">
        <v>318</v>
      </c>
      <c r="C76" s="16" t="s">
        <v>304</v>
      </c>
      <c r="D76" s="16"/>
      <c r="E76" s="17"/>
      <c r="F76" s="17"/>
    </row>
    <row r="77" customHeight="1" spans="1:6">
      <c r="A77" s="16" t="s">
        <v>101</v>
      </c>
      <c r="B77" s="16" t="s">
        <v>217</v>
      </c>
      <c r="C77" s="16" t="s">
        <v>304</v>
      </c>
      <c r="D77" s="16">
        <v>1.65</v>
      </c>
      <c r="E77" s="16">
        <f>'机械台班 '!C8</f>
        <v>87.286</v>
      </c>
      <c r="F77" s="17">
        <f>E77*D77</f>
        <v>144.0219</v>
      </c>
    </row>
    <row r="78" customHeight="1" spans="1:6">
      <c r="A78" s="16" t="s">
        <v>287</v>
      </c>
      <c r="B78" s="16" t="s">
        <v>319</v>
      </c>
      <c r="C78" s="16" t="s">
        <v>304</v>
      </c>
      <c r="D78" s="16"/>
      <c r="E78" s="16"/>
      <c r="F78" s="17"/>
    </row>
    <row r="79" customHeight="1" spans="1:6">
      <c r="A79" s="16"/>
      <c r="B79" s="16"/>
      <c r="C79" s="16"/>
      <c r="D79" s="16"/>
      <c r="E79" s="16"/>
      <c r="F79" s="17"/>
    </row>
    <row r="80" customHeight="1" spans="1:6">
      <c r="A80" s="16"/>
      <c r="B80" s="16"/>
      <c r="C80" s="16"/>
      <c r="D80" s="16"/>
      <c r="E80" s="16"/>
      <c r="F80" s="17"/>
    </row>
    <row r="81" customHeight="1" spans="1:6">
      <c r="A81" s="16" t="s">
        <v>305</v>
      </c>
      <c r="B81" s="16" t="s">
        <v>306</v>
      </c>
      <c r="C81" s="16" t="s">
        <v>3</v>
      </c>
      <c r="D81" s="16"/>
      <c r="E81" s="16"/>
      <c r="F81" s="17">
        <f t="shared" ref="F81:F84" si="5">D81*E81</f>
        <v>0</v>
      </c>
    </row>
    <row r="82" customHeight="1" spans="1:6">
      <c r="A82" s="16">
        <v>1.2</v>
      </c>
      <c r="B82" s="16" t="s">
        <v>307</v>
      </c>
      <c r="C82" s="16" t="s">
        <v>3</v>
      </c>
      <c r="D82" s="17">
        <f>F66</f>
        <v>169.14249</v>
      </c>
      <c r="E82" s="20">
        <v>0.045</v>
      </c>
      <c r="F82" s="17">
        <f t="shared" si="5"/>
        <v>7.61141205</v>
      </c>
    </row>
    <row r="83" customHeight="1" spans="1:6">
      <c r="A83" s="16">
        <v>2</v>
      </c>
      <c r="B83" s="16" t="s">
        <v>276</v>
      </c>
      <c r="C83" s="16" t="s">
        <v>3</v>
      </c>
      <c r="D83" s="17">
        <f>F65</f>
        <v>176.75390205</v>
      </c>
      <c r="E83" s="20">
        <v>0.055</v>
      </c>
      <c r="F83" s="17">
        <f t="shared" si="5"/>
        <v>9.72146461275</v>
      </c>
    </row>
    <row r="84" customHeight="1" spans="1:6">
      <c r="A84" s="16">
        <v>3</v>
      </c>
      <c r="B84" s="16" t="s">
        <v>308</v>
      </c>
      <c r="C84" s="16" t="s">
        <v>3</v>
      </c>
      <c r="D84" s="17">
        <f>D83+F83</f>
        <v>186.47536666275</v>
      </c>
      <c r="E84" s="20">
        <v>0.07</v>
      </c>
      <c r="F84" s="17">
        <f t="shared" si="5"/>
        <v>13.0532756663925</v>
      </c>
    </row>
    <row r="85" customHeight="1" spans="1:6">
      <c r="A85" s="16">
        <v>4</v>
      </c>
      <c r="B85" s="16" t="s">
        <v>309</v>
      </c>
      <c r="C85" s="16" t="s">
        <v>3</v>
      </c>
      <c r="D85" s="17"/>
      <c r="E85" s="16"/>
      <c r="F85" s="17">
        <f>F86</f>
        <v>61.3899</v>
      </c>
    </row>
    <row r="86" customHeight="1" spans="1:6">
      <c r="A86" s="16"/>
      <c r="B86" s="16" t="str">
        <f>B77</f>
        <v>推土机74KW</v>
      </c>
      <c r="C86" s="16" t="str">
        <f>C76</f>
        <v>台时</v>
      </c>
      <c r="D86" s="17">
        <f>D77</f>
        <v>1.65</v>
      </c>
      <c r="E86" s="16">
        <f>'机械台班 '!U8</f>
        <v>37.206</v>
      </c>
      <c r="F86" s="17">
        <f>D86*E86</f>
        <v>61.3899</v>
      </c>
    </row>
    <row r="87" customHeight="1" spans="1:6">
      <c r="A87" s="16">
        <v>5</v>
      </c>
      <c r="B87" s="16" t="s">
        <v>310</v>
      </c>
      <c r="C87" s="16" t="s">
        <v>3</v>
      </c>
      <c r="D87" s="17">
        <f>F65+F83+F84+F85</f>
        <v>260.918542329142</v>
      </c>
      <c r="E87" s="20">
        <f>$E$26</f>
        <v>0.09</v>
      </c>
      <c r="F87" s="17">
        <f>D87*E87</f>
        <v>23.4826688096228</v>
      </c>
    </row>
    <row r="88" customHeight="1" spans="1:6">
      <c r="A88" s="16"/>
      <c r="B88" s="16" t="s">
        <v>311</v>
      </c>
      <c r="C88" s="16" t="s">
        <v>3</v>
      </c>
      <c r="D88" s="16"/>
      <c r="E88" s="16"/>
      <c r="F88" s="17">
        <f>D87+F87</f>
        <v>284.401211138765</v>
      </c>
    </row>
    <row r="89" customHeight="1" spans="1:6">
      <c r="A89" s="16"/>
      <c r="B89" s="16" t="s">
        <v>320</v>
      </c>
      <c r="C89" s="16"/>
      <c r="D89" s="16"/>
      <c r="E89" s="16"/>
      <c r="F89" s="26">
        <f>F88/100</f>
        <v>2.84401211138765</v>
      </c>
    </row>
    <row r="90" customHeight="1" spans="1:6">
      <c r="A90" s="13" t="s">
        <v>264</v>
      </c>
      <c r="B90" s="13"/>
      <c r="C90" s="13"/>
      <c r="D90" s="13"/>
      <c r="E90" s="13"/>
      <c r="F90" s="13"/>
    </row>
    <row r="91" customHeight="1" spans="1:5">
      <c r="A91" s="28" t="s">
        <v>322</v>
      </c>
      <c r="B91" s="24"/>
      <c r="C91" s="24"/>
      <c r="D91" s="11" t="s">
        <v>272</v>
      </c>
      <c r="E91" s="11" t="s">
        <v>323</v>
      </c>
    </row>
    <row r="92" customHeight="1" spans="1:6">
      <c r="A92" s="24" t="s">
        <v>324</v>
      </c>
      <c r="B92" s="24"/>
      <c r="C92" s="24"/>
      <c r="D92" s="11" t="s">
        <v>316</v>
      </c>
      <c r="E92" s="25">
        <f>F118</f>
        <v>17.2718196708471</v>
      </c>
      <c r="F92" s="25"/>
    </row>
    <row r="93" customHeight="1" spans="1:6">
      <c r="A93" s="16" t="s">
        <v>133</v>
      </c>
      <c r="B93" s="16" t="s">
        <v>275</v>
      </c>
      <c r="C93" s="16" t="s">
        <v>48</v>
      </c>
      <c r="D93" s="16" t="s">
        <v>64</v>
      </c>
      <c r="E93" s="16" t="s">
        <v>134</v>
      </c>
      <c r="F93" s="16" t="s">
        <v>135</v>
      </c>
    </row>
    <row r="94" customHeight="1" spans="1:6">
      <c r="A94" s="16">
        <v>1</v>
      </c>
      <c r="B94" s="16" t="s">
        <v>277</v>
      </c>
      <c r="C94" s="16" t="s">
        <v>3</v>
      </c>
      <c r="D94" s="16"/>
      <c r="E94" s="16"/>
      <c r="F94" s="17">
        <f>F95+F109</f>
        <v>1043.10457677287</v>
      </c>
    </row>
    <row r="95" customHeight="1" spans="1:6">
      <c r="A95" s="16">
        <v>1.1</v>
      </c>
      <c r="B95" s="16" t="s">
        <v>279</v>
      </c>
      <c r="C95" s="16" t="s">
        <v>3</v>
      </c>
      <c r="D95" s="16"/>
      <c r="E95" s="16"/>
      <c r="F95" s="17">
        <f>F96+F101+F104</f>
        <v>998.186197868775</v>
      </c>
    </row>
    <row r="96" customHeight="1" spans="1:6">
      <c r="A96" s="16" t="s">
        <v>280</v>
      </c>
      <c r="B96" s="16" t="s">
        <v>281</v>
      </c>
      <c r="C96" s="16" t="s">
        <v>3</v>
      </c>
      <c r="D96" s="16"/>
      <c r="E96" s="16" t="s">
        <v>282</v>
      </c>
      <c r="F96" s="17">
        <f>SUM(F97:F100)</f>
        <v>31.088</v>
      </c>
    </row>
    <row r="97" customHeight="1" spans="1:6">
      <c r="A97" s="16" t="s">
        <v>283</v>
      </c>
      <c r="B97" s="16" t="s">
        <v>284</v>
      </c>
      <c r="C97" s="16" t="s">
        <v>285</v>
      </c>
      <c r="D97" s="16"/>
      <c r="E97" s="16">
        <f>$E$7</f>
        <v>9.27</v>
      </c>
      <c r="F97" s="17">
        <f t="shared" ref="F97:F100" si="6">D97*E97</f>
        <v>0</v>
      </c>
    </row>
    <row r="98" customHeight="1" spans="1:6">
      <c r="A98" s="16" t="s">
        <v>101</v>
      </c>
      <c r="B98" s="16" t="s">
        <v>286</v>
      </c>
      <c r="C98" s="16" t="s">
        <v>285</v>
      </c>
      <c r="D98" s="16"/>
      <c r="E98" s="16">
        <f>$E$8</f>
        <v>8.57</v>
      </c>
      <c r="F98" s="17">
        <f t="shared" si="6"/>
        <v>0</v>
      </c>
    </row>
    <row r="99" customHeight="1" spans="1:6">
      <c r="A99" s="16" t="s">
        <v>287</v>
      </c>
      <c r="B99" s="16" t="s">
        <v>288</v>
      </c>
      <c r="C99" s="16" t="s">
        <v>285</v>
      </c>
      <c r="D99" s="16"/>
      <c r="E99" s="16">
        <f>$E$9</f>
        <v>7.28</v>
      </c>
      <c r="F99" s="17">
        <f t="shared" si="6"/>
        <v>0</v>
      </c>
    </row>
    <row r="100" customHeight="1" spans="1:6">
      <c r="A100" s="16" t="s">
        <v>295</v>
      </c>
      <c r="B100" s="16" t="s">
        <v>296</v>
      </c>
      <c r="C100" s="16" t="s">
        <v>285</v>
      </c>
      <c r="D100" s="16">
        <v>6.7</v>
      </c>
      <c r="E100" s="16">
        <f>$E$10</f>
        <v>4.64</v>
      </c>
      <c r="F100" s="17">
        <f t="shared" si="6"/>
        <v>31.088</v>
      </c>
    </row>
    <row r="101" customHeight="1" spans="1:6">
      <c r="A101" s="16" t="s">
        <v>298</v>
      </c>
      <c r="B101" s="16" t="s">
        <v>299</v>
      </c>
      <c r="C101" s="16" t="s">
        <v>3</v>
      </c>
      <c r="D101" s="16"/>
      <c r="E101" s="16"/>
      <c r="F101" s="17">
        <f>F102+F103</f>
        <v>38.3917768411067</v>
      </c>
    </row>
    <row r="102" customHeight="1" spans="1:6">
      <c r="A102" s="16" t="s">
        <v>283</v>
      </c>
      <c r="B102" s="16" t="s">
        <v>317</v>
      </c>
      <c r="C102" s="16" t="s">
        <v>3</v>
      </c>
      <c r="D102" s="17">
        <f>F104+F96</f>
        <v>959.794421027668</v>
      </c>
      <c r="E102" s="20">
        <v>0.04</v>
      </c>
      <c r="F102" s="17">
        <f t="shared" ref="F102:F111" si="7">D102*E102</f>
        <v>38.3917768411067</v>
      </c>
    </row>
    <row r="103" customHeight="1" spans="1:6">
      <c r="A103" s="16"/>
      <c r="B103" s="16"/>
      <c r="C103" s="16"/>
      <c r="D103" s="16"/>
      <c r="E103" s="16"/>
      <c r="F103" s="17"/>
    </row>
    <row r="104" customHeight="1" spans="1:6">
      <c r="A104" s="16" t="s">
        <v>302</v>
      </c>
      <c r="B104" s="16" t="s">
        <v>303</v>
      </c>
      <c r="C104" s="16" t="s">
        <v>3</v>
      </c>
      <c r="D104" s="16"/>
      <c r="E104" s="16"/>
      <c r="F104" s="17">
        <f>SUM(F105:F108)</f>
        <v>928.706421027668</v>
      </c>
    </row>
    <row r="105" customHeight="1" spans="1:6">
      <c r="A105" s="16" t="s">
        <v>283</v>
      </c>
      <c r="B105" s="16" t="s">
        <v>228</v>
      </c>
      <c r="C105" s="16" t="s">
        <v>304</v>
      </c>
      <c r="D105" s="16">
        <v>0.5</v>
      </c>
      <c r="E105" s="17">
        <f>'机械台班 '!C19</f>
        <v>64.308</v>
      </c>
      <c r="F105" s="17">
        <f t="shared" si="7"/>
        <v>32.154</v>
      </c>
    </row>
    <row r="106" customHeight="1" spans="1:6">
      <c r="A106" s="16" t="s">
        <v>101</v>
      </c>
      <c r="B106" s="16" t="s">
        <v>218</v>
      </c>
      <c r="C106" s="16" t="s">
        <v>304</v>
      </c>
      <c r="D106" s="16">
        <v>1</v>
      </c>
      <c r="E106" s="17">
        <f>'机械台班 '!C9</f>
        <v>120.517</v>
      </c>
      <c r="F106" s="17">
        <f t="shared" si="7"/>
        <v>120.517</v>
      </c>
    </row>
    <row r="107" customHeight="1" spans="1:6">
      <c r="A107" s="16" t="s">
        <v>287</v>
      </c>
      <c r="B107" s="16" t="s">
        <v>223</v>
      </c>
      <c r="C107" s="16" t="s">
        <v>304</v>
      </c>
      <c r="D107" s="16">
        <v>9.14</v>
      </c>
      <c r="E107" s="17">
        <f>'机械台班 '!C14</f>
        <v>84.9054071146245</v>
      </c>
      <c r="F107" s="17">
        <f t="shared" si="7"/>
        <v>776.035421027668</v>
      </c>
    </row>
    <row r="108" customHeight="1" spans="1:6">
      <c r="A108" s="16"/>
      <c r="B108" s="16"/>
      <c r="C108" s="16"/>
      <c r="D108" s="17"/>
      <c r="E108" s="16"/>
      <c r="F108" s="17"/>
    </row>
    <row r="109" customHeight="1" spans="1:6">
      <c r="A109" s="16">
        <v>1.2</v>
      </c>
      <c r="B109" s="16" t="s">
        <v>307</v>
      </c>
      <c r="C109" s="16" t="s">
        <v>3</v>
      </c>
      <c r="D109" s="17">
        <f>F95</f>
        <v>998.186197868775</v>
      </c>
      <c r="E109" s="20">
        <v>0.045</v>
      </c>
      <c r="F109" s="17">
        <f t="shared" si="7"/>
        <v>44.9183789040949</v>
      </c>
    </row>
    <row r="110" customHeight="1" spans="1:6">
      <c r="A110" s="16">
        <v>2</v>
      </c>
      <c r="B110" s="16" t="s">
        <v>276</v>
      </c>
      <c r="C110" s="16" t="s">
        <v>3</v>
      </c>
      <c r="D110" s="17">
        <f>F94</f>
        <v>1043.10457677287</v>
      </c>
      <c r="E110" s="20">
        <v>0.05</v>
      </c>
      <c r="F110" s="17">
        <f t="shared" si="7"/>
        <v>52.1552288386435</v>
      </c>
    </row>
    <row r="111" customHeight="1" spans="1:6">
      <c r="A111" s="16">
        <v>3</v>
      </c>
      <c r="B111" s="16" t="s">
        <v>308</v>
      </c>
      <c r="C111" s="16" t="s">
        <v>3</v>
      </c>
      <c r="D111" s="17">
        <f>D110+F110</f>
        <v>1095.25980561151</v>
      </c>
      <c r="E111" s="20">
        <v>0.07</v>
      </c>
      <c r="F111" s="17">
        <f t="shared" si="7"/>
        <v>76.6681863928059</v>
      </c>
    </row>
    <row r="112" customHeight="1" spans="1:6">
      <c r="A112" s="16">
        <v>4</v>
      </c>
      <c r="B112" s="16" t="s">
        <v>309</v>
      </c>
      <c r="C112" s="16" t="s">
        <v>3</v>
      </c>
      <c r="D112" s="17"/>
      <c r="E112" s="16"/>
      <c r="F112" s="17">
        <f>SUM(F113:F115)</f>
        <v>412.64262</v>
      </c>
    </row>
    <row r="113" customHeight="1" spans="1:6">
      <c r="A113" s="16"/>
      <c r="B113" s="16" t="str">
        <f t="shared" ref="B113:B115" si="8">B105</f>
        <v>推土机59KW</v>
      </c>
      <c r="C113" s="16" t="str">
        <f t="shared" ref="C113:C115" si="9">C105</f>
        <v>台时</v>
      </c>
      <c r="D113" s="17">
        <f t="shared" ref="D113:D115" si="10">D105</f>
        <v>0.5</v>
      </c>
      <c r="E113" s="17">
        <f>'机械台班 '!U44</f>
        <v>27.729</v>
      </c>
      <c r="F113" s="17">
        <f t="shared" ref="F113:F116" si="11">D113*E113</f>
        <v>13.8645</v>
      </c>
    </row>
    <row r="114" customHeight="1" spans="1:6">
      <c r="A114" s="16"/>
      <c r="B114" s="16" t="str">
        <f t="shared" si="8"/>
        <v>液压挖掘机1m3</v>
      </c>
      <c r="C114" s="16" t="str">
        <f t="shared" si="9"/>
        <v>台时</v>
      </c>
      <c r="D114" s="17">
        <f t="shared" si="10"/>
        <v>1</v>
      </c>
      <c r="E114" s="17">
        <f>'机械台班 '!U9</f>
        <v>52.299</v>
      </c>
      <c r="F114" s="17">
        <f t="shared" si="11"/>
        <v>52.299</v>
      </c>
    </row>
    <row r="115" customHeight="1" spans="1:6">
      <c r="A115" s="16"/>
      <c r="B115" s="16" t="str">
        <f t="shared" si="8"/>
        <v>自卸汽车10t</v>
      </c>
      <c r="C115" s="16" t="str">
        <f t="shared" si="9"/>
        <v>台时</v>
      </c>
      <c r="D115" s="17">
        <f t="shared" si="10"/>
        <v>9.14</v>
      </c>
      <c r="E115" s="17">
        <f>'机械台班 '!U14</f>
        <v>37.908</v>
      </c>
      <c r="F115" s="17">
        <f t="shared" si="11"/>
        <v>346.47912</v>
      </c>
    </row>
    <row r="116" customHeight="1" spans="1:6">
      <c r="A116" s="16">
        <v>5</v>
      </c>
      <c r="B116" s="16" t="s">
        <v>310</v>
      </c>
      <c r="C116" s="16" t="s">
        <v>3</v>
      </c>
      <c r="D116" s="17">
        <f>F94+F110+F111+F112</f>
        <v>1584.57061200432</v>
      </c>
      <c r="E116" s="20">
        <v>0.09</v>
      </c>
      <c r="F116" s="17">
        <f t="shared" si="11"/>
        <v>142.611355080389</v>
      </c>
    </row>
    <row r="117" customHeight="1" spans="1:6">
      <c r="A117" s="16"/>
      <c r="B117" s="16" t="s">
        <v>311</v>
      </c>
      <c r="C117" s="16" t="s">
        <v>3</v>
      </c>
      <c r="D117" s="16"/>
      <c r="E117" s="16"/>
      <c r="F117" s="17">
        <f>D116+F116</f>
        <v>1727.18196708471</v>
      </c>
    </row>
    <row r="118" customHeight="1" spans="1:6">
      <c r="A118" s="16"/>
      <c r="B118" s="16" t="s">
        <v>325</v>
      </c>
      <c r="C118" s="16"/>
      <c r="D118" s="16"/>
      <c r="E118" s="16"/>
      <c r="F118" s="26">
        <f>F117/100</f>
        <v>17.2718196708471</v>
      </c>
    </row>
    <row r="119" customHeight="1" spans="1:6">
      <c r="A119" s="13" t="s">
        <v>264</v>
      </c>
      <c r="B119" s="13"/>
      <c r="C119" s="13"/>
      <c r="D119" s="13"/>
      <c r="E119" s="13"/>
      <c r="F119" s="13"/>
    </row>
    <row r="120" customHeight="1" spans="1:5">
      <c r="A120" s="24" t="s">
        <v>326</v>
      </c>
      <c r="B120" s="24"/>
      <c r="C120" s="24"/>
      <c r="D120" s="11" t="s">
        <v>272</v>
      </c>
      <c r="E120" s="11" t="s">
        <v>327</v>
      </c>
    </row>
    <row r="121" customHeight="1" spans="1:6">
      <c r="A121" s="24" t="s">
        <v>324</v>
      </c>
      <c r="B121" s="24"/>
      <c r="C121" s="24"/>
      <c r="D121" s="11" t="s">
        <v>316</v>
      </c>
      <c r="E121" s="25">
        <f>F144</f>
        <v>11.2772410388966</v>
      </c>
      <c r="F121" s="25"/>
    </row>
    <row r="122" customHeight="1" spans="1:6">
      <c r="A122" s="16" t="s">
        <v>133</v>
      </c>
      <c r="B122" s="16" t="s">
        <v>275</v>
      </c>
      <c r="C122" s="16" t="s">
        <v>48</v>
      </c>
      <c r="D122" s="16" t="s">
        <v>64</v>
      </c>
      <c r="E122" s="16" t="s">
        <v>134</v>
      </c>
      <c r="F122" s="16" t="s">
        <v>135</v>
      </c>
    </row>
    <row r="123" customHeight="1" spans="1:6">
      <c r="A123" s="16">
        <v>1</v>
      </c>
      <c r="B123" s="16" t="s">
        <v>277</v>
      </c>
      <c r="C123" s="16" t="s">
        <v>3</v>
      </c>
      <c r="D123" s="16"/>
      <c r="E123" s="16"/>
      <c r="F123" s="17">
        <f>F124+F135</f>
        <v>920.880524809564</v>
      </c>
    </row>
    <row r="124" customHeight="1" spans="1:6">
      <c r="A124" s="16">
        <v>1.1</v>
      </c>
      <c r="B124" s="16" t="s">
        <v>279</v>
      </c>
      <c r="C124" s="16" t="s">
        <v>3</v>
      </c>
      <c r="D124" s="16"/>
      <c r="E124" s="16"/>
      <c r="F124" s="17">
        <f>F125+F130+F133</f>
        <v>881.225382592884</v>
      </c>
    </row>
    <row r="125" customHeight="1" spans="1:6">
      <c r="A125" s="16" t="s">
        <v>280</v>
      </c>
      <c r="B125" s="16" t="s">
        <v>281</v>
      </c>
      <c r="C125" s="16" t="s">
        <v>3</v>
      </c>
      <c r="D125" s="16"/>
      <c r="E125" s="16" t="s">
        <v>282</v>
      </c>
      <c r="F125" s="17">
        <f>SUM(F126:F129)</f>
        <v>407.856</v>
      </c>
    </row>
    <row r="126" customHeight="1" spans="1:6">
      <c r="A126" s="16" t="s">
        <v>283</v>
      </c>
      <c r="B126" s="16" t="s">
        <v>284</v>
      </c>
      <c r="C126" s="16" t="s">
        <v>285</v>
      </c>
      <c r="D126" s="16"/>
      <c r="E126" s="16">
        <f>$E$7</f>
        <v>9.27</v>
      </c>
      <c r="F126" s="17">
        <f t="shared" ref="F126:F129" si="12">D126*E126</f>
        <v>0</v>
      </c>
    </row>
    <row r="127" customHeight="1" spans="1:6">
      <c r="A127" s="16" t="s">
        <v>101</v>
      </c>
      <c r="B127" s="16" t="s">
        <v>286</v>
      </c>
      <c r="C127" s="16" t="s">
        <v>285</v>
      </c>
      <c r="D127" s="16"/>
      <c r="E127" s="16">
        <f>$E$8</f>
        <v>8.57</v>
      </c>
      <c r="F127" s="17">
        <f t="shared" si="12"/>
        <v>0</v>
      </c>
    </row>
    <row r="128" customHeight="1" spans="1:6">
      <c r="A128" s="16" t="s">
        <v>287</v>
      </c>
      <c r="B128" s="16" t="s">
        <v>288</v>
      </c>
      <c r="C128" s="16" t="s">
        <v>285</v>
      </c>
      <c r="D128" s="16"/>
      <c r="E128" s="16">
        <f>$E$9</f>
        <v>7.28</v>
      </c>
      <c r="F128" s="17">
        <f t="shared" si="12"/>
        <v>0</v>
      </c>
    </row>
    <row r="129" customHeight="1" spans="1:6">
      <c r="A129" s="16" t="s">
        <v>295</v>
      </c>
      <c r="B129" s="16" t="s">
        <v>296</v>
      </c>
      <c r="C129" s="16" t="s">
        <v>285</v>
      </c>
      <c r="D129" s="16">
        <v>87.9</v>
      </c>
      <c r="E129" s="16">
        <f>$E$10</f>
        <v>4.64</v>
      </c>
      <c r="F129" s="17">
        <f t="shared" si="12"/>
        <v>407.856</v>
      </c>
    </row>
    <row r="130" customHeight="1" spans="1:6">
      <c r="A130" s="16" t="s">
        <v>298</v>
      </c>
      <c r="B130" s="16" t="s">
        <v>299</v>
      </c>
      <c r="C130" s="16" t="s">
        <v>3</v>
      </c>
      <c r="D130" s="16"/>
      <c r="E130" s="16"/>
      <c r="F130" s="17">
        <f>F131+F132</f>
        <v>72.7617288379446</v>
      </c>
    </row>
    <row r="131" customHeight="1" spans="1:6">
      <c r="A131" s="16" t="s">
        <v>283</v>
      </c>
      <c r="B131" s="16" t="s">
        <v>317</v>
      </c>
      <c r="C131" s="16" t="s">
        <v>3</v>
      </c>
      <c r="D131" s="17">
        <f>F133+F125</f>
        <v>808.46365375494</v>
      </c>
      <c r="E131" s="29">
        <v>0.09</v>
      </c>
      <c r="F131" s="17">
        <f>D131*E131</f>
        <v>72.7617288379446</v>
      </c>
    </row>
    <row r="132" customHeight="1" spans="1:6">
      <c r="A132" s="16"/>
      <c r="B132" s="16"/>
      <c r="C132" s="16"/>
      <c r="D132" s="16"/>
      <c r="E132" s="16"/>
      <c r="F132" s="17"/>
    </row>
    <row r="133" customHeight="1" spans="1:6">
      <c r="A133" s="16" t="s">
        <v>302</v>
      </c>
      <c r="B133" s="16" t="s">
        <v>303</v>
      </c>
      <c r="C133" s="16" t="s">
        <v>3</v>
      </c>
      <c r="D133" s="16"/>
      <c r="E133" s="16"/>
      <c r="F133" s="17">
        <f>SUM(F134:F134)</f>
        <v>400.60765375494</v>
      </c>
    </row>
    <row r="134" customHeight="1" spans="1:6">
      <c r="A134" s="30" t="s">
        <v>98</v>
      </c>
      <c r="B134" s="16" t="s">
        <v>319</v>
      </c>
      <c r="C134" s="16" t="s">
        <v>304</v>
      </c>
      <c r="D134" s="16">
        <v>21.98</v>
      </c>
      <c r="E134" s="17">
        <f>'机械台班 '!C18</f>
        <v>18.2260079051383</v>
      </c>
      <c r="F134" s="17">
        <f>D134*E134</f>
        <v>400.60765375494</v>
      </c>
    </row>
    <row r="135" customHeight="1" spans="1:6">
      <c r="A135" s="16">
        <v>1.2</v>
      </c>
      <c r="B135" s="16" t="s">
        <v>307</v>
      </c>
      <c r="C135" s="16" t="s">
        <v>3</v>
      </c>
      <c r="D135" s="17">
        <f>F124</f>
        <v>881.225382592884</v>
      </c>
      <c r="E135" s="20">
        <v>0.045</v>
      </c>
      <c r="F135" s="17">
        <f>D135*E135</f>
        <v>39.6551422166798</v>
      </c>
    </row>
    <row r="136" customHeight="1" spans="1:6">
      <c r="A136" s="16">
        <v>2</v>
      </c>
      <c r="B136" s="16" t="s">
        <v>276</v>
      </c>
      <c r="C136" s="16" t="s">
        <v>3</v>
      </c>
      <c r="D136" s="17">
        <f>F123</f>
        <v>920.880524809564</v>
      </c>
      <c r="E136" s="20">
        <f>$H$3</f>
        <v>0.05</v>
      </c>
      <c r="F136" s="17">
        <f>D136*E136</f>
        <v>46.0440262404782</v>
      </c>
    </row>
    <row r="137" customHeight="1" spans="1:6">
      <c r="A137" s="16">
        <v>3</v>
      </c>
      <c r="B137" s="16" t="s">
        <v>308</v>
      </c>
      <c r="C137" s="16" t="s">
        <v>3</v>
      </c>
      <c r="D137" s="17">
        <f>D136+F136</f>
        <v>966.924551050043</v>
      </c>
      <c r="E137" s="20">
        <f>$H$4</f>
        <v>0.07</v>
      </c>
      <c r="F137" s="17">
        <f>D137*E137</f>
        <v>67.684718573503</v>
      </c>
    </row>
    <row r="138" customHeight="1" spans="1:6">
      <c r="A138" s="16">
        <v>4</v>
      </c>
      <c r="B138" s="16" t="s">
        <v>309</v>
      </c>
      <c r="C138" s="16" t="s">
        <v>3</v>
      </c>
      <c r="D138" s="17"/>
      <c r="E138" s="16"/>
      <c r="F138" s="17">
        <f>F139+F140+F141</f>
        <v>0</v>
      </c>
    </row>
    <row r="139" customHeight="1" spans="1:6">
      <c r="A139" s="16"/>
      <c r="B139" s="16"/>
      <c r="C139" s="16"/>
      <c r="D139" s="17"/>
      <c r="E139" s="17"/>
      <c r="F139" s="17"/>
    </row>
    <row r="140" customHeight="1" spans="1:6">
      <c r="A140" s="16"/>
      <c r="B140" s="16"/>
      <c r="C140" s="16"/>
      <c r="D140" s="17"/>
      <c r="E140" s="17"/>
      <c r="F140" s="17"/>
    </row>
    <row r="141" customHeight="1" spans="1:6">
      <c r="A141" s="16"/>
      <c r="B141" s="16"/>
      <c r="C141" s="16"/>
      <c r="D141" s="17"/>
      <c r="E141" s="17"/>
      <c r="F141" s="17"/>
    </row>
    <row r="142" customHeight="1" spans="1:6">
      <c r="A142" s="16">
        <v>5</v>
      </c>
      <c r="B142" s="16" t="s">
        <v>310</v>
      </c>
      <c r="C142" s="16" t="s">
        <v>3</v>
      </c>
      <c r="D142" s="17">
        <f>F123+F136+F137+F138</f>
        <v>1034.60926962355</v>
      </c>
      <c r="E142" s="20">
        <f>$E$26</f>
        <v>0.09</v>
      </c>
      <c r="F142" s="17">
        <f>D142*E142</f>
        <v>93.1148342661191</v>
      </c>
    </row>
    <row r="143" customHeight="1" spans="1:6">
      <c r="A143" s="16"/>
      <c r="B143" s="16" t="s">
        <v>311</v>
      </c>
      <c r="C143" s="16" t="s">
        <v>3</v>
      </c>
      <c r="D143" s="16"/>
      <c r="E143" s="16"/>
      <c r="F143" s="17">
        <f>D142+F142</f>
        <v>1127.72410388966</v>
      </c>
    </row>
    <row r="144" customHeight="1" spans="1:6">
      <c r="A144" s="16"/>
      <c r="B144" s="16" t="s">
        <v>325</v>
      </c>
      <c r="C144" s="16"/>
      <c r="D144" s="16"/>
      <c r="E144" s="16"/>
      <c r="F144" s="17">
        <f>F143/100</f>
        <v>11.2772410388966</v>
      </c>
    </row>
    <row r="145" customHeight="1" spans="1:6">
      <c r="A145" s="13" t="s">
        <v>264</v>
      </c>
      <c r="B145" s="13"/>
      <c r="C145" s="13"/>
      <c r="D145" s="13"/>
      <c r="E145" s="13"/>
      <c r="F145" s="13"/>
    </row>
    <row r="146" customHeight="1" spans="1:5">
      <c r="A146" s="24" t="s">
        <v>328</v>
      </c>
      <c r="B146" s="24"/>
      <c r="C146" s="24"/>
      <c r="D146" s="11" t="s">
        <v>272</v>
      </c>
      <c r="E146" s="11" t="s">
        <v>329</v>
      </c>
    </row>
    <row r="147" customHeight="1" spans="1:6">
      <c r="A147" s="24" t="s">
        <v>315</v>
      </c>
      <c r="B147" s="24"/>
      <c r="C147" s="24"/>
      <c r="D147" s="11" t="s">
        <v>316</v>
      </c>
      <c r="E147" s="25">
        <f>F173</f>
        <v>5.20454816941752</v>
      </c>
      <c r="F147" s="25"/>
    </row>
    <row r="148" customHeight="1" spans="1:6">
      <c r="A148" s="16" t="s">
        <v>133</v>
      </c>
      <c r="B148" s="16" t="s">
        <v>275</v>
      </c>
      <c r="C148" s="16" t="s">
        <v>48</v>
      </c>
      <c r="D148" s="16" t="s">
        <v>64</v>
      </c>
      <c r="E148" s="16" t="s">
        <v>134</v>
      </c>
      <c r="F148" s="16" t="s">
        <v>135</v>
      </c>
    </row>
    <row r="149" customHeight="1" spans="1:6">
      <c r="A149" s="16">
        <v>1</v>
      </c>
      <c r="B149" s="16" t="s">
        <v>277</v>
      </c>
      <c r="C149" s="16" t="s">
        <v>3</v>
      </c>
      <c r="D149" s="16"/>
      <c r="E149" s="16"/>
      <c r="F149" s="17">
        <f>F150+F167</f>
        <v>424.9946448</v>
      </c>
    </row>
    <row r="150" customHeight="1" spans="1:6">
      <c r="A150" s="16">
        <v>1.1</v>
      </c>
      <c r="B150" s="16" t="s">
        <v>279</v>
      </c>
      <c r="C150" s="16" t="s">
        <v>3</v>
      </c>
      <c r="D150" s="16"/>
      <c r="E150" s="16"/>
      <c r="F150" s="17">
        <f>F151+F156+F159</f>
        <v>406.69344</v>
      </c>
    </row>
    <row r="151" customHeight="1" spans="1:6">
      <c r="A151" s="16" t="s">
        <v>280</v>
      </c>
      <c r="B151" s="16" t="s">
        <v>281</v>
      </c>
      <c r="C151" s="16" t="s">
        <v>3</v>
      </c>
      <c r="D151" s="16"/>
      <c r="E151" s="16" t="s">
        <v>282</v>
      </c>
      <c r="F151" s="17">
        <f>SUM(F152:F155)</f>
        <v>394.848</v>
      </c>
    </row>
    <row r="152" customHeight="1" spans="1:6">
      <c r="A152" s="16" t="s">
        <v>283</v>
      </c>
      <c r="B152" s="16" t="s">
        <v>284</v>
      </c>
      <c r="C152" s="16" t="s">
        <v>285</v>
      </c>
      <c r="D152" s="16">
        <v>1.6</v>
      </c>
      <c r="E152" s="16">
        <f>$E$7</f>
        <v>9.27</v>
      </c>
      <c r="F152" s="17">
        <f t="shared" ref="F152:F155" si="13">D152*E152</f>
        <v>14.832</v>
      </c>
    </row>
    <row r="153" customHeight="1" spans="1:6">
      <c r="A153" s="16" t="s">
        <v>101</v>
      </c>
      <c r="B153" s="16" t="s">
        <v>286</v>
      </c>
      <c r="C153" s="16" t="s">
        <v>285</v>
      </c>
      <c r="D153" s="16"/>
      <c r="E153" s="16">
        <f>$E$8</f>
        <v>8.57</v>
      </c>
      <c r="F153" s="17">
        <f t="shared" si="13"/>
        <v>0</v>
      </c>
    </row>
    <row r="154" customHeight="1" spans="1:6">
      <c r="A154" s="16" t="s">
        <v>287</v>
      </c>
      <c r="B154" s="16" t="s">
        <v>288</v>
      </c>
      <c r="C154" s="16" t="s">
        <v>285</v>
      </c>
      <c r="D154" s="16"/>
      <c r="E154" s="16">
        <f>$E$9</f>
        <v>7.28</v>
      </c>
      <c r="F154" s="17">
        <f t="shared" si="13"/>
        <v>0</v>
      </c>
    </row>
    <row r="155" customHeight="1" spans="1:6">
      <c r="A155" s="16" t="s">
        <v>295</v>
      </c>
      <c r="B155" s="16" t="s">
        <v>296</v>
      </c>
      <c r="C155" s="16" t="s">
        <v>285</v>
      </c>
      <c r="D155" s="16">
        <v>81.9</v>
      </c>
      <c r="E155" s="16">
        <f>$E$10</f>
        <v>4.64</v>
      </c>
      <c r="F155" s="17">
        <f t="shared" si="13"/>
        <v>380.016</v>
      </c>
    </row>
    <row r="156" customHeight="1" spans="1:6">
      <c r="A156" s="16" t="s">
        <v>298</v>
      </c>
      <c r="B156" s="16" t="s">
        <v>299</v>
      </c>
      <c r="C156" s="16" t="s">
        <v>3</v>
      </c>
      <c r="D156" s="16"/>
      <c r="E156" s="16"/>
      <c r="F156" s="17">
        <f>F157+F158</f>
        <v>11.84544</v>
      </c>
    </row>
    <row r="157" customHeight="1" spans="1:6">
      <c r="A157" s="16" t="s">
        <v>283</v>
      </c>
      <c r="B157" s="16" t="s">
        <v>317</v>
      </c>
      <c r="C157" s="16" t="s">
        <v>3</v>
      </c>
      <c r="D157" s="16">
        <f>SUM(F151)</f>
        <v>394.848</v>
      </c>
      <c r="E157" s="16">
        <v>0.03</v>
      </c>
      <c r="F157" s="17">
        <f>D157*E157</f>
        <v>11.84544</v>
      </c>
    </row>
    <row r="158" customHeight="1" spans="1:6">
      <c r="A158" s="16"/>
      <c r="B158" s="16"/>
      <c r="C158" s="16"/>
      <c r="D158" s="16"/>
      <c r="E158" s="16"/>
      <c r="F158" s="17"/>
    </row>
    <row r="159" customHeight="1" spans="1:6">
      <c r="A159" s="16" t="s">
        <v>302</v>
      </c>
      <c r="B159" s="16" t="s">
        <v>303</v>
      </c>
      <c r="C159" s="16" t="s">
        <v>3</v>
      </c>
      <c r="D159" s="16"/>
      <c r="E159" s="16"/>
      <c r="F159" s="17">
        <f>SUM(F160:F166)</f>
        <v>0</v>
      </c>
    </row>
    <row r="160" customHeight="1" spans="1:6">
      <c r="A160" s="16" t="s">
        <v>283</v>
      </c>
      <c r="B160" s="16" t="s">
        <v>225</v>
      </c>
      <c r="C160" s="16" t="s">
        <v>304</v>
      </c>
      <c r="D160" s="16"/>
      <c r="E160" s="16"/>
      <c r="F160" s="17"/>
    </row>
    <row r="161" customHeight="1" spans="1:6">
      <c r="A161" s="16" t="s">
        <v>101</v>
      </c>
      <c r="B161" s="16" t="s">
        <v>217</v>
      </c>
      <c r="C161" s="16" t="s">
        <v>304</v>
      </c>
      <c r="D161" s="16"/>
      <c r="E161" s="16"/>
      <c r="F161" s="17"/>
    </row>
    <row r="162" customHeight="1" spans="1:6">
      <c r="A162" s="16" t="s">
        <v>287</v>
      </c>
      <c r="B162" s="16" t="s">
        <v>319</v>
      </c>
      <c r="C162" s="16" t="s">
        <v>304</v>
      </c>
      <c r="D162" s="16"/>
      <c r="E162" s="16"/>
      <c r="F162" s="17"/>
    </row>
    <row r="163" customHeight="1" spans="1:6">
      <c r="A163" s="16"/>
      <c r="B163" s="16"/>
      <c r="C163" s="16"/>
      <c r="D163" s="16"/>
      <c r="E163" s="16"/>
      <c r="F163" s="17"/>
    </row>
    <row r="164" customHeight="1" spans="1:6">
      <c r="A164" s="16"/>
      <c r="B164" s="16"/>
      <c r="C164" s="16"/>
      <c r="D164" s="16"/>
      <c r="E164" s="16"/>
      <c r="F164" s="17"/>
    </row>
    <row r="165" customHeight="1" spans="1:6">
      <c r="A165" s="16"/>
      <c r="B165" s="16"/>
      <c r="C165" s="16"/>
      <c r="D165" s="16"/>
      <c r="E165" s="16"/>
      <c r="F165" s="17"/>
    </row>
    <row r="166" customHeight="1" spans="1:6">
      <c r="A166" s="16" t="s">
        <v>305</v>
      </c>
      <c r="B166" s="16" t="s">
        <v>306</v>
      </c>
      <c r="C166" s="16" t="s">
        <v>3</v>
      </c>
      <c r="D166" s="16"/>
      <c r="E166" s="16"/>
      <c r="F166" s="17">
        <f t="shared" ref="F166:F169" si="14">D166*E166</f>
        <v>0</v>
      </c>
    </row>
    <row r="167" customHeight="1" spans="1:6">
      <c r="A167" s="16">
        <v>1.2</v>
      </c>
      <c r="B167" s="16" t="s">
        <v>307</v>
      </c>
      <c r="C167" s="16" t="s">
        <v>3</v>
      </c>
      <c r="D167" s="17">
        <f>F150</f>
        <v>406.69344</v>
      </c>
      <c r="E167" s="20">
        <v>0.045</v>
      </c>
      <c r="F167" s="17">
        <f t="shared" si="14"/>
        <v>18.3012048</v>
      </c>
    </row>
    <row r="168" customHeight="1" spans="1:6">
      <c r="A168" s="16">
        <v>2</v>
      </c>
      <c r="B168" s="16" t="s">
        <v>276</v>
      </c>
      <c r="C168" s="16" t="s">
        <v>3</v>
      </c>
      <c r="D168" s="17">
        <f>F149</f>
        <v>424.9946448</v>
      </c>
      <c r="E168" s="20">
        <v>0.05</v>
      </c>
      <c r="F168" s="17">
        <f t="shared" si="14"/>
        <v>21.24973224</v>
      </c>
    </row>
    <row r="169" customHeight="1" spans="1:8">
      <c r="A169" s="16">
        <v>3</v>
      </c>
      <c r="B169" s="16" t="s">
        <v>308</v>
      </c>
      <c r="C169" s="16" t="s">
        <v>3</v>
      </c>
      <c r="D169" s="17">
        <f>D168+F168</f>
        <v>446.24437704</v>
      </c>
      <c r="E169" s="20">
        <v>0.07</v>
      </c>
      <c r="F169" s="17">
        <f t="shared" si="14"/>
        <v>31.2371063928</v>
      </c>
      <c r="H169" s="19"/>
    </row>
    <row r="170" customHeight="1" spans="1:6">
      <c r="A170" s="16">
        <v>4</v>
      </c>
      <c r="B170" s="16" t="s">
        <v>309</v>
      </c>
      <c r="C170" s="16" t="s">
        <v>3</v>
      </c>
      <c r="D170" s="17"/>
      <c r="E170" s="20"/>
      <c r="F170" s="17">
        <v>0</v>
      </c>
    </row>
    <row r="171" customHeight="1" spans="1:6">
      <c r="A171" s="16">
        <v>5</v>
      </c>
      <c r="B171" s="16" t="s">
        <v>310</v>
      </c>
      <c r="C171" s="16" t="s">
        <v>3</v>
      </c>
      <c r="D171" s="17">
        <f>F149+F168+F169+F170</f>
        <v>477.4814834328</v>
      </c>
      <c r="E171" s="20">
        <f>$E$26</f>
        <v>0.09</v>
      </c>
      <c r="F171" s="17">
        <f>D171*E171</f>
        <v>42.973333508952</v>
      </c>
    </row>
    <row r="172" customHeight="1" spans="1:6">
      <c r="A172" s="16"/>
      <c r="B172" s="16" t="s">
        <v>311</v>
      </c>
      <c r="C172" s="16" t="s">
        <v>3</v>
      </c>
      <c r="D172" s="16"/>
      <c r="E172" s="16"/>
      <c r="F172" s="17">
        <f>D171+F171</f>
        <v>520.454816941752</v>
      </c>
    </row>
    <row r="173" customHeight="1" spans="1:6">
      <c r="A173" s="16"/>
      <c r="B173" s="16" t="s">
        <v>320</v>
      </c>
      <c r="C173" s="16"/>
      <c r="D173" s="16"/>
      <c r="E173" s="16"/>
      <c r="F173" s="17">
        <f>F172/100</f>
        <v>5.20454816941752</v>
      </c>
    </row>
    <row r="174" customHeight="1" spans="1:6">
      <c r="A174" s="13" t="s">
        <v>264</v>
      </c>
      <c r="B174" s="13"/>
      <c r="C174" s="13"/>
      <c r="D174" s="13"/>
      <c r="E174" s="13"/>
      <c r="F174" s="13"/>
    </row>
    <row r="175" customHeight="1" spans="1:5">
      <c r="A175" s="24" t="s">
        <v>330</v>
      </c>
      <c r="B175" s="24"/>
      <c r="C175" s="24"/>
      <c r="D175" s="11" t="s">
        <v>272</v>
      </c>
      <c r="E175" s="11" t="s">
        <v>331</v>
      </c>
    </row>
    <row r="176" customHeight="1" spans="1:6">
      <c r="A176" s="24" t="s">
        <v>315</v>
      </c>
      <c r="B176" s="24"/>
      <c r="C176" s="24"/>
      <c r="D176" s="11" t="s">
        <v>316</v>
      </c>
      <c r="E176" s="25">
        <f>F202</f>
        <v>13.7035225706937</v>
      </c>
      <c r="F176" s="25"/>
    </row>
    <row r="177" customHeight="1" spans="1:6">
      <c r="A177" s="16" t="s">
        <v>133</v>
      </c>
      <c r="B177" s="16" t="s">
        <v>275</v>
      </c>
      <c r="C177" s="16" t="s">
        <v>48</v>
      </c>
      <c r="D177" s="16" t="s">
        <v>64</v>
      </c>
      <c r="E177" s="16" t="s">
        <v>134</v>
      </c>
      <c r="F177" s="16" t="s">
        <v>135</v>
      </c>
    </row>
    <row r="178" customHeight="1" spans="1:6">
      <c r="A178" s="16">
        <v>1</v>
      </c>
      <c r="B178" s="16" t="s">
        <v>277</v>
      </c>
      <c r="C178" s="16" t="s">
        <v>3</v>
      </c>
      <c r="D178" s="16"/>
      <c r="E178" s="16"/>
      <c r="F178" s="17">
        <f>F179+F196</f>
        <v>1119.006591516</v>
      </c>
    </row>
    <row r="179" customHeight="1" spans="1:6">
      <c r="A179" s="16">
        <v>1.1</v>
      </c>
      <c r="B179" s="16" t="s">
        <v>279</v>
      </c>
      <c r="C179" s="16" t="s">
        <v>3</v>
      </c>
      <c r="D179" s="16"/>
      <c r="E179" s="16"/>
      <c r="F179" s="17">
        <f>F180+F185+F188</f>
        <v>1070.8197048</v>
      </c>
    </row>
    <row r="180" customHeight="1" spans="1:6">
      <c r="A180" s="16" t="s">
        <v>280</v>
      </c>
      <c r="B180" s="16" t="s">
        <v>281</v>
      </c>
      <c r="C180" s="16" t="s">
        <v>3</v>
      </c>
      <c r="D180" s="16"/>
      <c r="E180" s="16" t="s">
        <v>282</v>
      </c>
      <c r="F180" s="17">
        <f>SUM(F181:F184)</f>
        <v>988.746</v>
      </c>
    </row>
    <row r="181" customHeight="1" spans="1:6">
      <c r="A181" s="16" t="s">
        <v>283</v>
      </c>
      <c r="B181" s="16" t="s">
        <v>284</v>
      </c>
      <c r="C181" s="16" t="s">
        <v>285</v>
      </c>
      <c r="D181" s="16">
        <v>3.8</v>
      </c>
      <c r="E181" s="16">
        <f>$E$7</f>
        <v>9.27</v>
      </c>
      <c r="F181" s="17">
        <f t="shared" ref="F181:F184" si="15">D181*E181</f>
        <v>35.226</v>
      </c>
    </row>
    <row r="182" customHeight="1" spans="1:6">
      <c r="A182" s="16" t="s">
        <v>101</v>
      </c>
      <c r="B182" s="16" t="s">
        <v>286</v>
      </c>
      <c r="C182" s="16" t="s">
        <v>285</v>
      </c>
      <c r="D182" s="16"/>
      <c r="E182" s="16">
        <f>$E$8</f>
        <v>8.57</v>
      </c>
      <c r="F182" s="17">
        <f t="shared" si="15"/>
        <v>0</v>
      </c>
    </row>
    <row r="183" customHeight="1" spans="1:6">
      <c r="A183" s="16" t="s">
        <v>287</v>
      </c>
      <c r="B183" s="16" t="s">
        <v>288</v>
      </c>
      <c r="C183" s="16" t="s">
        <v>285</v>
      </c>
      <c r="D183" s="16"/>
      <c r="E183" s="16">
        <f>$E$9</f>
        <v>7.28</v>
      </c>
      <c r="F183" s="17">
        <f t="shared" si="15"/>
        <v>0</v>
      </c>
    </row>
    <row r="184" customHeight="1" spans="1:6">
      <c r="A184" s="16" t="s">
        <v>295</v>
      </c>
      <c r="B184" s="16" t="s">
        <v>296</v>
      </c>
      <c r="C184" s="16" t="s">
        <v>285</v>
      </c>
      <c r="D184" s="16">
        <f>187.3+18.2</f>
        <v>205.5</v>
      </c>
      <c r="E184" s="16">
        <f>$E$10</f>
        <v>4.64</v>
      </c>
      <c r="F184" s="17">
        <f t="shared" si="15"/>
        <v>953.52</v>
      </c>
    </row>
    <row r="185" customHeight="1" spans="1:6">
      <c r="A185" s="16" t="s">
        <v>298</v>
      </c>
      <c r="B185" s="16" t="s">
        <v>299</v>
      </c>
      <c r="C185" s="16" t="s">
        <v>3</v>
      </c>
      <c r="D185" s="16"/>
      <c r="E185" s="16"/>
      <c r="F185" s="17">
        <f>F186+F187</f>
        <v>20.9964648</v>
      </c>
    </row>
    <row r="186" customHeight="1" spans="1:6">
      <c r="A186" s="16" t="s">
        <v>283</v>
      </c>
      <c r="B186" s="16" t="s">
        <v>317</v>
      </c>
      <c r="C186" s="16" t="s">
        <v>3</v>
      </c>
      <c r="D186" s="17">
        <f>SUM(F180+F188)</f>
        <v>1049.82324</v>
      </c>
      <c r="E186" s="20">
        <v>0.02</v>
      </c>
      <c r="F186" s="17">
        <f>D186*E186</f>
        <v>20.9964648</v>
      </c>
    </row>
    <row r="187" customHeight="1" spans="1:6">
      <c r="A187" s="16"/>
      <c r="B187" s="16"/>
      <c r="C187" s="16"/>
      <c r="D187" s="16"/>
      <c r="E187" s="16"/>
      <c r="F187" s="17"/>
    </row>
    <row r="188" customHeight="1" spans="1:6">
      <c r="A188" s="16" t="s">
        <v>302</v>
      </c>
      <c r="B188" s="16" t="s">
        <v>303</v>
      </c>
      <c r="C188" s="16" t="s">
        <v>3</v>
      </c>
      <c r="D188" s="16"/>
      <c r="E188" s="16"/>
      <c r="F188" s="17">
        <f>F189</f>
        <v>61.07724</v>
      </c>
    </row>
    <row r="189" customHeight="1" spans="1:6">
      <c r="A189" s="16" t="s">
        <v>283</v>
      </c>
      <c r="B189" s="16" t="s">
        <v>229</v>
      </c>
      <c r="C189" s="16" t="s">
        <v>304</v>
      </c>
      <c r="D189" s="16">
        <f>65.2+10.4</f>
        <v>75.6</v>
      </c>
      <c r="E189" s="16">
        <f>'机械台班 '!C20</f>
        <v>0.8079</v>
      </c>
      <c r="F189" s="17">
        <f>E189*D189</f>
        <v>61.07724</v>
      </c>
    </row>
    <row r="190" customHeight="1" spans="1:6">
      <c r="A190" s="16"/>
      <c r="B190" s="16"/>
      <c r="C190" s="16"/>
      <c r="D190" s="16"/>
      <c r="E190" s="16"/>
      <c r="F190" s="17"/>
    </row>
    <row r="191" customHeight="1" spans="1:6">
      <c r="A191" s="16"/>
      <c r="B191" s="16"/>
      <c r="C191" s="16"/>
      <c r="D191" s="16"/>
      <c r="E191" s="16"/>
      <c r="F191" s="17"/>
    </row>
    <row r="192" customHeight="1" spans="1:6">
      <c r="A192" s="16"/>
      <c r="B192" s="16"/>
      <c r="C192" s="16"/>
      <c r="D192" s="16"/>
      <c r="E192" s="16"/>
      <c r="F192" s="17"/>
    </row>
    <row r="193" customHeight="1" spans="1:6">
      <c r="A193" s="16"/>
      <c r="B193" s="16"/>
      <c r="C193" s="16"/>
      <c r="D193" s="16"/>
      <c r="E193" s="16"/>
      <c r="F193" s="17"/>
    </row>
    <row r="194" customHeight="1" spans="1:6">
      <c r="A194" s="16"/>
      <c r="B194" s="16"/>
      <c r="C194" s="16"/>
      <c r="D194" s="16"/>
      <c r="E194" s="16"/>
      <c r="F194" s="17"/>
    </row>
    <row r="195" customHeight="1" spans="1:6">
      <c r="A195" s="16"/>
      <c r="B195" s="16"/>
      <c r="C195" s="16"/>
      <c r="D195" s="16"/>
      <c r="E195" s="16"/>
      <c r="F195" s="17"/>
    </row>
    <row r="196" customHeight="1" spans="1:6">
      <c r="A196" s="16">
        <v>1.2</v>
      </c>
      <c r="B196" s="16" t="s">
        <v>307</v>
      </c>
      <c r="C196" s="16" t="s">
        <v>3</v>
      </c>
      <c r="D196" s="17">
        <f>F179</f>
        <v>1070.8197048</v>
      </c>
      <c r="E196" s="20">
        <v>0.045</v>
      </c>
      <c r="F196" s="17">
        <f t="shared" ref="F196:F198" si="16">D196*E196</f>
        <v>48.186886716</v>
      </c>
    </row>
    <row r="197" customHeight="1" spans="1:6">
      <c r="A197" s="16">
        <v>2</v>
      </c>
      <c r="B197" s="16" t="s">
        <v>276</v>
      </c>
      <c r="C197" s="16" t="s">
        <v>3</v>
      </c>
      <c r="D197" s="17">
        <f>F178</f>
        <v>1119.006591516</v>
      </c>
      <c r="E197" s="20">
        <v>0.05</v>
      </c>
      <c r="F197" s="17">
        <f t="shared" si="16"/>
        <v>55.9503295758</v>
      </c>
    </row>
    <row r="198" customHeight="1" spans="1:6">
      <c r="A198" s="16">
        <v>3</v>
      </c>
      <c r="B198" s="16" t="s">
        <v>308</v>
      </c>
      <c r="C198" s="16" t="s">
        <v>3</v>
      </c>
      <c r="D198" s="17">
        <f>D197+F197</f>
        <v>1174.9569210918</v>
      </c>
      <c r="E198" s="20">
        <v>0.07</v>
      </c>
      <c r="F198" s="17">
        <f t="shared" si="16"/>
        <v>82.246984476426</v>
      </c>
    </row>
    <row r="199" customHeight="1" spans="1:6">
      <c r="A199" s="16">
        <v>4</v>
      </c>
      <c r="B199" s="16" t="s">
        <v>309</v>
      </c>
      <c r="C199" s="16" t="s">
        <v>3</v>
      </c>
      <c r="D199" s="17"/>
      <c r="E199" s="20"/>
      <c r="F199" s="17">
        <v>0</v>
      </c>
    </row>
    <row r="200" customHeight="1" spans="1:6">
      <c r="A200" s="16">
        <v>5</v>
      </c>
      <c r="B200" s="16" t="s">
        <v>310</v>
      </c>
      <c r="C200" s="16" t="s">
        <v>3</v>
      </c>
      <c r="D200" s="17">
        <f>F178+F197+F198+F199</f>
        <v>1257.20390556823</v>
      </c>
      <c r="E200" s="20">
        <f>$E$26</f>
        <v>0.09</v>
      </c>
      <c r="F200" s="17">
        <f>D200*E200</f>
        <v>113.14835150114</v>
      </c>
    </row>
    <row r="201" customHeight="1" spans="1:6">
      <c r="A201" s="16"/>
      <c r="B201" s="16" t="s">
        <v>311</v>
      </c>
      <c r="C201" s="16" t="s">
        <v>3</v>
      </c>
      <c r="D201" s="16"/>
      <c r="E201" s="16"/>
      <c r="F201" s="17">
        <f>D200+F200</f>
        <v>1370.35225706937</v>
      </c>
    </row>
    <row r="202" customHeight="1" spans="1:6">
      <c r="A202" s="16"/>
      <c r="B202" s="16" t="s">
        <v>320</v>
      </c>
      <c r="C202" s="16"/>
      <c r="D202" s="16"/>
      <c r="E202" s="16"/>
      <c r="F202" s="26">
        <f>F201/100</f>
        <v>13.7035225706937</v>
      </c>
    </row>
    <row r="203" customHeight="1" spans="6:6">
      <c r="F203" s="25"/>
    </row>
    <row r="204" customHeight="1" spans="6:6">
      <c r="F204" s="25"/>
    </row>
    <row r="205" customHeight="1" spans="6:6">
      <c r="F205" s="25"/>
    </row>
    <row r="206" customHeight="1" spans="6:6">
      <c r="F206" s="25"/>
    </row>
    <row r="207" customHeight="1" spans="6:6">
      <c r="F207" s="25"/>
    </row>
    <row r="208" customHeight="1" spans="6:6">
      <c r="F208" s="25"/>
    </row>
    <row r="209" customHeight="1" spans="6:6">
      <c r="F209" s="25"/>
    </row>
    <row r="210" customHeight="1" spans="6:6">
      <c r="F210" s="25"/>
    </row>
    <row r="215" ht="30.6" customHeight="1" spans="1:6">
      <c r="A215" s="13" t="s">
        <v>264</v>
      </c>
      <c r="B215" s="13"/>
      <c r="C215" s="13"/>
      <c r="D215" s="13"/>
      <c r="E215" s="13"/>
      <c r="F215" s="13"/>
    </row>
    <row r="216" customHeight="1" spans="1:5">
      <c r="A216" s="24" t="s">
        <v>332</v>
      </c>
      <c r="B216" s="24"/>
      <c r="C216" s="24"/>
      <c r="D216" s="11" t="s">
        <v>272</v>
      </c>
      <c r="E216" s="11" t="s">
        <v>333</v>
      </c>
    </row>
    <row r="217" customHeight="1" spans="1:6">
      <c r="A217" s="24" t="s">
        <v>315</v>
      </c>
      <c r="B217" s="24"/>
      <c r="C217" s="24"/>
      <c r="D217" s="11" t="s">
        <v>316</v>
      </c>
      <c r="E217" s="25">
        <f>F243</f>
        <v>2.33561097656577</v>
      </c>
      <c r="F217" s="25"/>
    </row>
    <row r="218" ht="24" customHeight="1" spans="1:6">
      <c r="A218" s="16" t="s">
        <v>133</v>
      </c>
      <c r="B218" s="16" t="s">
        <v>275</v>
      </c>
      <c r="C218" s="16" t="s">
        <v>48</v>
      </c>
      <c r="D218" s="16" t="s">
        <v>64</v>
      </c>
      <c r="E218" s="16" t="s">
        <v>134</v>
      </c>
      <c r="F218" s="16" t="s">
        <v>135</v>
      </c>
    </row>
    <row r="219" customHeight="1" spans="1:6">
      <c r="A219" s="16">
        <v>1</v>
      </c>
      <c r="B219" s="16" t="s">
        <v>277</v>
      </c>
      <c r="C219" s="16" t="s">
        <v>3</v>
      </c>
      <c r="D219" s="16"/>
      <c r="E219" s="16"/>
      <c r="F219" s="17">
        <f>F220+F236</f>
        <v>146.4994983375</v>
      </c>
    </row>
    <row r="220" customHeight="1" spans="1:6">
      <c r="A220" s="16">
        <v>1.1</v>
      </c>
      <c r="B220" s="16" t="s">
        <v>279</v>
      </c>
      <c r="C220" s="16" t="s">
        <v>3</v>
      </c>
      <c r="D220" s="16"/>
      <c r="E220" s="16"/>
      <c r="F220" s="17">
        <f>F221+F226+F229</f>
        <v>140.1909075</v>
      </c>
    </row>
    <row r="221" customHeight="1" spans="1:6">
      <c r="A221" s="16" t="s">
        <v>280</v>
      </c>
      <c r="B221" s="16" t="s">
        <v>281</v>
      </c>
      <c r="C221" s="16" t="s">
        <v>3</v>
      </c>
      <c r="D221" s="16"/>
      <c r="E221" s="16" t="s">
        <v>282</v>
      </c>
      <c r="F221" s="17">
        <f>SUM(F222:F225)</f>
        <v>19.024</v>
      </c>
    </row>
    <row r="222" customHeight="1" spans="1:6">
      <c r="A222" s="16" t="s">
        <v>283</v>
      </c>
      <c r="B222" s="16" t="s">
        <v>284</v>
      </c>
      <c r="C222" s="16" t="s">
        <v>285</v>
      </c>
      <c r="D222" s="16"/>
      <c r="E222" s="16">
        <f>$E$7</f>
        <v>9.27</v>
      </c>
      <c r="F222" s="17">
        <f t="shared" ref="F222:F225" si="17">D222*E222</f>
        <v>0</v>
      </c>
    </row>
    <row r="223" customHeight="1" spans="1:6">
      <c r="A223" s="16" t="s">
        <v>101</v>
      </c>
      <c r="B223" s="16" t="s">
        <v>286</v>
      </c>
      <c r="C223" s="16" t="s">
        <v>285</v>
      </c>
      <c r="D223" s="16"/>
      <c r="E223" s="16">
        <f>$E$8</f>
        <v>8.57</v>
      </c>
      <c r="F223" s="17">
        <f t="shared" si="17"/>
        <v>0</v>
      </c>
    </row>
    <row r="224" customHeight="1" spans="1:6">
      <c r="A224" s="16" t="s">
        <v>287</v>
      </c>
      <c r="B224" s="16" t="s">
        <v>288</v>
      </c>
      <c r="C224" s="16" t="s">
        <v>285</v>
      </c>
      <c r="D224" s="16"/>
      <c r="E224" s="16">
        <f>$E$9</f>
        <v>7.28</v>
      </c>
      <c r="F224" s="17">
        <f t="shared" si="17"/>
        <v>0</v>
      </c>
    </row>
    <row r="225" customHeight="1" spans="1:6">
      <c r="A225" s="16" t="s">
        <v>295</v>
      </c>
      <c r="B225" s="16" t="s">
        <v>296</v>
      </c>
      <c r="C225" s="16" t="s">
        <v>285</v>
      </c>
      <c r="D225" s="16">
        <v>4.1</v>
      </c>
      <c r="E225" s="16">
        <f>$E$10</f>
        <v>4.64</v>
      </c>
      <c r="F225" s="17">
        <f t="shared" si="17"/>
        <v>19.024</v>
      </c>
    </row>
    <row r="226" customHeight="1" spans="1:6">
      <c r="A226" s="16" t="s">
        <v>298</v>
      </c>
      <c r="B226" s="16" t="s">
        <v>299</v>
      </c>
      <c r="C226" s="16" t="s">
        <v>3</v>
      </c>
      <c r="D226" s="16"/>
      <c r="E226" s="16"/>
      <c r="F226" s="17">
        <f>F227+F228</f>
        <v>6.6757575</v>
      </c>
    </row>
    <row r="227" customHeight="1" spans="1:6">
      <c r="A227" s="16" t="s">
        <v>283</v>
      </c>
      <c r="B227" s="16" t="s">
        <v>317</v>
      </c>
      <c r="C227" s="16" t="s">
        <v>3</v>
      </c>
      <c r="D227" s="17">
        <f>F229+F221</f>
        <v>133.51515</v>
      </c>
      <c r="E227" s="20">
        <v>0.05</v>
      </c>
      <c r="F227" s="17">
        <f>D227*E227</f>
        <v>6.6757575</v>
      </c>
    </row>
    <row r="228" customHeight="1" spans="1:6">
      <c r="A228" s="16"/>
      <c r="B228" s="16"/>
      <c r="C228" s="16"/>
      <c r="D228" s="16"/>
      <c r="E228" s="16"/>
      <c r="F228" s="17"/>
    </row>
    <row r="229" customHeight="1" spans="1:6">
      <c r="A229" s="16" t="s">
        <v>302</v>
      </c>
      <c r="B229" s="16" t="s">
        <v>303</v>
      </c>
      <c r="C229" s="16" t="s">
        <v>3</v>
      </c>
      <c r="D229" s="16"/>
      <c r="E229" s="16"/>
      <c r="F229" s="17">
        <f>SUM(F230:F235)</f>
        <v>114.49115</v>
      </c>
    </row>
    <row r="230" customHeight="1" spans="1:6">
      <c r="A230" s="16" t="s">
        <v>283</v>
      </c>
      <c r="B230" s="16" t="s">
        <v>318</v>
      </c>
      <c r="C230" s="16" t="s">
        <v>304</v>
      </c>
      <c r="D230" s="16">
        <v>0.95</v>
      </c>
      <c r="E230" s="17">
        <f>'机械台班 '!C9</f>
        <v>120.517</v>
      </c>
      <c r="F230" s="17">
        <f>D230*E230</f>
        <v>114.49115</v>
      </c>
    </row>
    <row r="231" customHeight="1" spans="1:6">
      <c r="A231" s="16" t="s">
        <v>101</v>
      </c>
      <c r="B231" s="16" t="s">
        <v>217</v>
      </c>
      <c r="C231" s="16" t="s">
        <v>304</v>
      </c>
      <c r="D231" s="16"/>
      <c r="E231" s="16"/>
      <c r="F231" s="17"/>
    </row>
    <row r="232" customHeight="1" spans="1:6">
      <c r="A232" s="16" t="s">
        <v>287</v>
      </c>
      <c r="B232" s="16" t="s">
        <v>319</v>
      </c>
      <c r="C232" s="16" t="s">
        <v>304</v>
      </c>
      <c r="D232" s="16"/>
      <c r="E232" s="16"/>
      <c r="F232" s="17"/>
    </row>
    <row r="233" customHeight="1" spans="1:6">
      <c r="A233" s="16"/>
      <c r="B233" s="16"/>
      <c r="C233" s="16"/>
      <c r="D233" s="16"/>
      <c r="E233" s="16"/>
      <c r="F233" s="17"/>
    </row>
    <row r="234" customHeight="1" spans="1:6">
      <c r="A234" s="16"/>
      <c r="B234" s="16"/>
      <c r="C234" s="16"/>
      <c r="D234" s="16"/>
      <c r="E234" s="16"/>
      <c r="F234" s="17"/>
    </row>
    <row r="235" customHeight="1" spans="1:6">
      <c r="A235" s="16" t="s">
        <v>305</v>
      </c>
      <c r="B235" s="16" t="s">
        <v>306</v>
      </c>
      <c r="C235" s="16" t="s">
        <v>3</v>
      </c>
      <c r="D235" s="16"/>
      <c r="E235" s="16"/>
      <c r="F235" s="17">
        <f>D235*E235</f>
        <v>0</v>
      </c>
    </row>
    <row r="236" customHeight="1" spans="1:6">
      <c r="A236" s="16">
        <v>1.2</v>
      </c>
      <c r="B236" s="16" t="s">
        <v>307</v>
      </c>
      <c r="C236" s="16" t="s">
        <v>3</v>
      </c>
      <c r="D236" s="17">
        <f>F220</f>
        <v>140.1909075</v>
      </c>
      <c r="E236" s="20">
        <v>0.045</v>
      </c>
      <c r="F236" s="17">
        <f>D236*E236</f>
        <v>6.3085908375</v>
      </c>
    </row>
    <row r="237" customHeight="1" spans="1:6">
      <c r="A237" s="16">
        <v>2</v>
      </c>
      <c r="B237" s="16" t="s">
        <v>276</v>
      </c>
      <c r="C237" s="16" t="s">
        <v>3</v>
      </c>
      <c r="D237" s="17">
        <f>F219</f>
        <v>146.4994983375</v>
      </c>
      <c r="E237" s="20">
        <f>H3</f>
        <v>0.05</v>
      </c>
      <c r="F237" s="17">
        <f>D237*E237</f>
        <v>7.324974916875</v>
      </c>
    </row>
    <row r="238" customHeight="1" spans="1:6">
      <c r="A238" s="16">
        <v>3</v>
      </c>
      <c r="B238" s="16" t="s">
        <v>308</v>
      </c>
      <c r="C238" s="16" t="s">
        <v>3</v>
      </c>
      <c r="D238" s="17">
        <f>D237+F237</f>
        <v>153.824473254375</v>
      </c>
      <c r="E238" s="20">
        <f>H4</f>
        <v>0.07</v>
      </c>
      <c r="F238" s="17">
        <f>D238*E238</f>
        <v>10.7677131278062</v>
      </c>
    </row>
    <row r="239" customHeight="1" spans="1:6">
      <c r="A239" s="16">
        <v>4</v>
      </c>
      <c r="B239" s="16" t="s">
        <v>309</v>
      </c>
      <c r="C239" s="16" t="s">
        <v>3</v>
      </c>
      <c r="D239" s="17"/>
      <c r="E239" s="16"/>
      <c r="F239" s="17">
        <f>F240</f>
        <v>49.68405</v>
      </c>
    </row>
    <row r="240" customHeight="1" spans="1:6">
      <c r="A240" s="16"/>
      <c r="B240" s="16" t="str">
        <f>B230</f>
        <v>1m3挖掘机</v>
      </c>
      <c r="C240" s="16" t="str">
        <f t="shared" ref="C240:D240" si="18">C230</f>
        <v>台时</v>
      </c>
      <c r="D240" s="17">
        <f t="shared" si="18"/>
        <v>0.95</v>
      </c>
      <c r="E240" s="16">
        <f>'机械台班 '!U9</f>
        <v>52.299</v>
      </c>
      <c r="F240" s="17">
        <f>D240*E240</f>
        <v>49.68405</v>
      </c>
    </row>
    <row r="241" customHeight="1" spans="1:6">
      <c r="A241" s="16">
        <v>5</v>
      </c>
      <c r="B241" s="16" t="s">
        <v>310</v>
      </c>
      <c r="C241" s="16" t="s">
        <v>3</v>
      </c>
      <c r="D241" s="17">
        <f>F219+F237+F238+F239</f>
        <v>214.276236382181</v>
      </c>
      <c r="E241" s="20">
        <f>$E$26</f>
        <v>0.09</v>
      </c>
      <c r="F241" s="17">
        <f>D241*E241</f>
        <v>19.2848612743963</v>
      </c>
    </row>
    <row r="242" customHeight="1" spans="1:6">
      <c r="A242" s="16"/>
      <c r="B242" s="16" t="s">
        <v>311</v>
      </c>
      <c r="C242" s="16" t="s">
        <v>3</v>
      </c>
      <c r="D242" s="16"/>
      <c r="E242" s="16"/>
      <c r="F242" s="17">
        <f>D241+F241</f>
        <v>233.561097656577</v>
      </c>
    </row>
    <row r="243" customHeight="1" spans="1:6">
      <c r="A243" s="16"/>
      <c r="B243" s="16" t="s">
        <v>320</v>
      </c>
      <c r="C243" s="16"/>
      <c r="D243" s="16"/>
      <c r="E243" s="16"/>
      <c r="F243" s="17">
        <f>F242/100</f>
        <v>2.33561097656577</v>
      </c>
    </row>
    <row r="244" customHeight="1" spans="6:6">
      <c r="F244" s="25"/>
    </row>
    <row r="245" customHeight="1" spans="1:6">
      <c r="A245" s="13" t="s">
        <v>264</v>
      </c>
      <c r="B245" s="13"/>
      <c r="C245" s="13"/>
      <c r="D245" s="13"/>
      <c r="E245" s="13"/>
      <c r="F245" s="13"/>
    </row>
    <row r="246" customHeight="1" spans="1:5">
      <c r="A246" s="24" t="s">
        <v>334</v>
      </c>
      <c r="B246" s="24"/>
      <c r="C246" s="24"/>
      <c r="D246" s="11" t="s">
        <v>272</v>
      </c>
      <c r="E246" s="11" t="s">
        <v>335</v>
      </c>
    </row>
    <row r="247" customHeight="1" spans="1:6">
      <c r="A247" s="24" t="s">
        <v>324</v>
      </c>
      <c r="B247" s="24"/>
      <c r="C247" s="24"/>
      <c r="D247" s="11" t="s">
        <v>316</v>
      </c>
      <c r="E247" s="25">
        <f>F272</f>
        <v>190.718930303708</v>
      </c>
      <c r="F247" s="25"/>
    </row>
    <row r="248" customHeight="1" spans="1:6">
      <c r="A248" s="16" t="s">
        <v>133</v>
      </c>
      <c r="B248" s="16" t="s">
        <v>275</v>
      </c>
      <c r="C248" s="16" t="s">
        <v>48</v>
      </c>
      <c r="D248" s="16" t="s">
        <v>64</v>
      </c>
      <c r="E248" s="16" t="s">
        <v>134</v>
      </c>
      <c r="F248" s="16" t="s">
        <v>135</v>
      </c>
    </row>
    <row r="249" customHeight="1" spans="1:6">
      <c r="A249" s="16">
        <v>1</v>
      </c>
      <c r="B249" s="16" t="s">
        <v>277</v>
      </c>
      <c r="C249" s="16" t="s">
        <v>3</v>
      </c>
      <c r="D249" s="16"/>
      <c r="E249" s="16"/>
      <c r="F249" s="17">
        <f>F250+F264</f>
        <v>9866.18985</v>
      </c>
    </row>
    <row r="250" customHeight="1" spans="1:6">
      <c r="A250" s="16">
        <v>1.1</v>
      </c>
      <c r="B250" s="16" t="s">
        <v>279</v>
      </c>
      <c r="C250" s="16" t="s">
        <v>3</v>
      </c>
      <c r="D250" s="16"/>
      <c r="E250" s="16"/>
      <c r="F250" s="17">
        <f>F251+F256+F259</f>
        <v>9441.33</v>
      </c>
    </row>
    <row r="251" customHeight="1" spans="1:6">
      <c r="A251" s="16" t="s">
        <v>280</v>
      </c>
      <c r="B251" s="16" t="s">
        <v>281</v>
      </c>
      <c r="C251" s="16" t="s">
        <v>3</v>
      </c>
      <c r="D251" s="16"/>
      <c r="E251" s="16" t="s">
        <v>282</v>
      </c>
      <c r="F251" s="17">
        <f>SUM(F252:F255)</f>
        <v>1013.797</v>
      </c>
    </row>
    <row r="252" customHeight="1" spans="1:6">
      <c r="A252" s="16" t="s">
        <v>283</v>
      </c>
      <c r="B252" s="16" t="s">
        <v>284</v>
      </c>
      <c r="C252" s="16" t="s">
        <v>285</v>
      </c>
      <c r="D252" s="16">
        <v>4.3</v>
      </c>
      <c r="E252" s="16">
        <f>$E$7</f>
        <v>9.27</v>
      </c>
      <c r="F252" s="17">
        <f t="shared" ref="F252:F255" si="19">D252*E252</f>
        <v>39.861</v>
      </c>
    </row>
    <row r="253" customHeight="1" spans="1:6">
      <c r="A253" s="16" t="s">
        <v>101</v>
      </c>
      <c r="B253" s="16" t="s">
        <v>286</v>
      </c>
      <c r="C253" s="16" t="s">
        <v>285</v>
      </c>
      <c r="D253" s="16"/>
      <c r="E253" s="16">
        <f>$E$8</f>
        <v>8.57</v>
      </c>
      <c r="F253" s="17">
        <f t="shared" si="19"/>
        <v>0</v>
      </c>
    </row>
    <row r="254" customHeight="1" spans="1:6">
      <c r="A254" s="16" t="s">
        <v>287</v>
      </c>
      <c r="B254" s="16" t="s">
        <v>288</v>
      </c>
      <c r="C254" s="16" t="s">
        <v>285</v>
      </c>
      <c r="D254" s="16"/>
      <c r="E254" s="16">
        <f>$E$9</f>
        <v>7.28</v>
      </c>
      <c r="F254" s="17">
        <f t="shared" si="19"/>
        <v>0</v>
      </c>
    </row>
    <row r="255" customHeight="1" spans="1:6">
      <c r="A255" s="16" t="s">
        <v>295</v>
      </c>
      <c r="B255" s="16" t="s">
        <v>296</v>
      </c>
      <c r="C255" s="16" t="s">
        <v>285</v>
      </c>
      <c r="D255" s="16">
        <v>209.9</v>
      </c>
      <c r="E255" s="16">
        <f>$E$10</f>
        <v>4.64</v>
      </c>
      <c r="F255" s="17">
        <f t="shared" si="19"/>
        <v>973.936</v>
      </c>
    </row>
    <row r="256" customHeight="1" spans="1:6">
      <c r="A256" s="16" t="s">
        <v>298</v>
      </c>
      <c r="B256" s="16" t="s">
        <v>299</v>
      </c>
      <c r="C256" s="16" t="s">
        <v>3</v>
      </c>
      <c r="D256" s="16"/>
      <c r="E256" s="16"/>
      <c r="F256" s="17">
        <f>F257+F258</f>
        <v>7282.1</v>
      </c>
    </row>
    <row r="257" customHeight="1" spans="1:6">
      <c r="A257" s="16" t="s">
        <v>283</v>
      </c>
      <c r="B257" s="16" t="s">
        <v>165</v>
      </c>
      <c r="C257" s="16" t="s">
        <v>336</v>
      </c>
      <c r="D257" s="16">
        <v>103</v>
      </c>
      <c r="E257" s="16">
        <f>70</f>
        <v>70</v>
      </c>
      <c r="F257" s="17">
        <f>D257*E257</f>
        <v>7210</v>
      </c>
    </row>
    <row r="258" customHeight="1" spans="1:6">
      <c r="A258" s="31" t="s">
        <v>109</v>
      </c>
      <c r="B258" s="16" t="s">
        <v>337</v>
      </c>
      <c r="C258" s="16" t="s">
        <v>3</v>
      </c>
      <c r="D258" s="17">
        <f>F257</f>
        <v>7210</v>
      </c>
      <c r="E258" s="29">
        <v>0.01</v>
      </c>
      <c r="F258" s="17">
        <f>E258*D258</f>
        <v>72.1</v>
      </c>
    </row>
    <row r="259" customHeight="1" spans="1:6">
      <c r="A259" s="16" t="s">
        <v>302</v>
      </c>
      <c r="B259" s="16" t="s">
        <v>303</v>
      </c>
      <c r="C259" s="16" t="s">
        <v>3</v>
      </c>
      <c r="D259" s="16"/>
      <c r="E259" s="16"/>
      <c r="F259" s="17">
        <f>SUM(F260:F263)</f>
        <v>1145.433</v>
      </c>
    </row>
    <row r="260" customHeight="1" spans="1:6">
      <c r="A260" s="16" t="s">
        <v>283</v>
      </c>
      <c r="B260" s="16" t="s">
        <v>229</v>
      </c>
      <c r="C260" s="16" t="s">
        <v>304</v>
      </c>
      <c r="D260" s="16">
        <v>66.21</v>
      </c>
      <c r="E260" s="16">
        <f>'机械台班 '!C51</f>
        <v>17.3</v>
      </c>
      <c r="F260" s="17">
        <f t="shared" ref="F260:F266" si="20">D260*E260</f>
        <v>1145.433</v>
      </c>
    </row>
    <row r="261" customHeight="1" spans="1:6">
      <c r="A261" s="16" t="s">
        <v>101</v>
      </c>
      <c r="B261" s="16" t="s">
        <v>217</v>
      </c>
      <c r="C261" s="16" t="s">
        <v>304</v>
      </c>
      <c r="D261" s="16"/>
      <c r="E261" s="16"/>
      <c r="F261" s="17"/>
    </row>
    <row r="262" customHeight="1" spans="1:6">
      <c r="A262" s="16" t="s">
        <v>287</v>
      </c>
      <c r="B262" s="16" t="s">
        <v>319</v>
      </c>
      <c r="C262" s="16" t="s">
        <v>304</v>
      </c>
      <c r="D262" s="16"/>
      <c r="E262" s="16"/>
      <c r="F262" s="17"/>
    </row>
    <row r="263" customHeight="1" spans="1:6">
      <c r="A263" s="16" t="s">
        <v>305</v>
      </c>
      <c r="B263" s="16" t="s">
        <v>306</v>
      </c>
      <c r="C263" s="16" t="s">
        <v>3</v>
      </c>
      <c r="D263" s="16">
        <f>SUM(F260:F262)</f>
        <v>1145.433</v>
      </c>
      <c r="E263" s="16"/>
      <c r="F263" s="17">
        <f t="shared" si="20"/>
        <v>0</v>
      </c>
    </row>
    <row r="264" customHeight="1" spans="1:6">
      <c r="A264" s="16">
        <v>1.2</v>
      </c>
      <c r="B264" s="16" t="s">
        <v>307</v>
      </c>
      <c r="C264" s="16" t="s">
        <v>3</v>
      </c>
      <c r="D264" s="32">
        <f>F250</f>
        <v>9441.33</v>
      </c>
      <c r="E264" s="20">
        <v>0.045</v>
      </c>
      <c r="F264" s="17">
        <f t="shared" si="20"/>
        <v>424.85985</v>
      </c>
    </row>
    <row r="265" customHeight="1" spans="1:6">
      <c r="A265" s="16">
        <v>2</v>
      </c>
      <c r="B265" s="16" t="s">
        <v>276</v>
      </c>
      <c r="C265" s="16" t="s">
        <v>3</v>
      </c>
      <c r="D265" s="32">
        <f>F249</f>
        <v>9866.18985</v>
      </c>
      <c r="E265" s="20">
        <v>0.105</v>
      </c>
      <c r="F265" s="17">
        <f t="shared" si="20"/>
        <v>1035.94993425</v>
      </c>
    </row>
    <row r="266" customHeight="1" spans="1:6">
      <c r="A266" s="16">
        <v>3</v>
      </c>
      <c r="B266" s="16" t="s">
        <v>308</v>
      </c>
      <c r="C266" s="16" t="s">
        <v>3</v>
      </c>
      <c r="D266" s="32">
        <f>D265+F265</f>
        <v>10902.13978425</v>
      </c>
      <c r="E266" s="20">
        <v>0.07</v>
      </c>
      <c r="F266" s="17">
        <f t="shared" si="20"/>
        <v>763.1497848975</v>
      </c>
    </row>
    <row r="267" customHeight="1" spans="1:6">
      <c r="A267" s="16">
        <v>4</v>
      </c>
      <c r="B267" s="16" t="s">
        <v>309</v>
      </c>
      <c r="C267" s="16" t="s">
        <v>3</v>
      </c>
      <c r="D267" s="32"/>
      <c r="E267" s="16"/>
      <c r="F267" s="17">
        <f>SUM(F268:F269)</f>
        <v>5831.86</v>
      </c>
    </row>
    <row r="268" customHeight="1" spans="1:6">
      <c r="A268" s="16"/>
      <c r="B268" s="16" t="str">
        <f>B257</f>
        <v>块石</v>
      </c>
      <c r="C268" s="16" t="str">
        <f>C257</f>
        <v>m3</v>
      </c>
      <c r="D268" s="32">
        <f>D257</f>
        <v>103</v>
      </c>
      <c r="E268" s="17">
        <f>'主要材料价格表 '!J10</f>
        <v>56.62</v>
      </c>
      <c r="F268" s="17">
        <f t="shared" ref="F268:F270" si="21">D268*E268</f>
        <v>5831.86</v>
      </c>
    </row>
    <row r="269" customHeight="1" spans="1:6">
      <c r="A269" s="16"/>
      <c r="B269" s="16"/>
      <c r="C269" s="16"/>
      <c r="D269" s="32"/>
      <c r="E269" s="16"/>
      <c r="F269" s="17">
        <f t="shared" si="21"/>
        <v>0</v>
      </c>
    </row>
    <row r="270" customHeight="1" spans="1:6">
      <c r="A270" s="16">
        <v>5</v>
      </c>
      <c r="B270" s="16" t="s">
        <v>310</v>
      </c>
      <c r="C270" s="16" t="s">
        <v>3</v>
      </c>
      <c r="D270" s="32">
        <f>F249+F265+F266+F267</f>
        <v>17497.1495691475</v>
      </c>
      <c r="E270" s="20">
        <f>$E$26</f>
        <v>0.09</v>
      </c>
      <c r="F270" s="17">
        <f t="shared" si="21"/>
        <v>1574.74346122327</v>
      </c>
    </row>
    <row r="271" customHeight="1" spans="1:6">
      <c r="A271" s="16"/>
      <c r="B271" s="16" t="s">
        <v>311</v>
      </c>
      <c r="C271" s="16" t="s">
        <v>3</v>
      </c>
      <c r="D271" s="16"/>
      <c r="E271" s="16"/>
      <c r="F271" s="17">
        <f>D270+F270</f>
        <v>19071.8930303708</v>
      </c>
    </row>
    <row r="272" customHeight="1" spans="1:6">
      <c r="A272" s="16"/>
      <c r="B272" s="16" t="s">
        <v>320</v>
      </c>
      <c r="C272" s="16"/>
      <c r="D272" s="16"/>
      <c r="E272" s="16"/>
      <c r="F272" s="26">
        <f>F271/100</f>
        <v>190.718930303708</v>
      </c>
    </row>
    <row r="273" ht="31.15" customHeight="1" spans="1:6">
      <c r="A273" s="13" t="s">
        <v>264</v>
      </c>
      <c r="B273" s="13"/>
      <c r="C273" s="13"/>
      <c r="D273" s="13"/>
      <c r="E273" s="13"/>
      <c r="F273" s="13"/>
    </row>
    <row r="274" customHeight="1" spans="1:5">
      <c r="A274" s="24" t="s">
        <v>338</v>
      </c>
      <c r="B274" s="24"/>
      <c r="C274" s="24"/>
      <c r="D274" s="11" t="s">
        <v>272</v>
      </c>
      <c r="E274" s="11" t="s">
        <v>339</v>
      </c>
    </row>
    <row r="275" customHeight="1" spans="1:6">
      <c r="A275" s="24" t="s">
        <v>324</v>
      </c>
      <c r="B275" s="24"/>
      <c r="C275" s="24"/>
      <c r="D275" s="11" t="s">
        <v>316</v>
      </c>
      <c r="E275" s="25">
        <f>F304</f>
        <v>641.156842956811</v>
      </c>
      <c r="F275" s="25"/>
    </row>
    <row r="276" ht="27" customHeight="1" spans="1:6">
      <c r="A276" s="16" t="s">
        <v>133</v>
      </c>
      <c r="B276" s="16" t="s">
        <v>275</v>
      </c>
      <c r="C276" s="16" t="s">
        <v>48</v>
      </c>
      <c r="D276" s="16" t="s">
        <v>64</v>
      </c>
      <c r="E276" s="16" t="s">
        <v>134</v>
      </c>
      <c r="F276" s="16" t="s">
        <v>135</v>
      </c>
    </row>
    <row r="277" customHeight="1" spans="1:6">
      <c r="A277" s="16">
        <v>1</v>
      </c>
      <c r="B277" s="16" t="s">
        <v>277</v>
      </c>
      <c r="C277" s="16" t="s">
        <v>3</v>
      </c>
      <c r="D277" s="16"/>
      <c r="E277" s="16"/>
      <c r="F277" s="17">
        <f>F278+F293</f>
        <v>28098.18572</v>
      </c>
    </row>
    <row r="278" customHeight="1" spans="1:6">
      <c r="A278" s="16">
        <v>1.1</v>
      </c>
      <c r="B278" s="16" t="s">
        <v>279</v>
      </c>
      <c r="C278" s="16" t="s">
        <v>3</v>
      </c>
      <c r="D278" s="16"/>
      <c r="E278" s="16"/>
      <c r="F278" s="17">
        <f>F279+F284+F287</f>
        <v>26888.216</v>
      </c>
    </row>
    <row r="279" customHeight="1" spans="1:6">
      <c r="A279" s="16" t="s">
        <v>280</v>
      </c>
      <c r="B279" s="16" t="s">
        <v>281</v>
      </c>
      <c r="C279" s="16" t="s">
        <v>3</v>
      </c>
      <c r="D279" s="16"/>
      <c r="E279" s="16" t="s">
        <v>282</v>
      </c>
      <c r="F279" s="17">
        <f>SUM(F280:F283)</f>
        <v>2301.24</v>
      </c>
    </row>
    <row r="280" customHeight="1" spans="1:6">
      <c r="A280" s="16" t="s">
        <v>283</v>
      </c>
      <c r="B280" s="16" t="s">
        <v>284</v>
      </c>
      <c r="C280" s="16" t="s">
        <v>285</v>
      </c>
      <c r="D280" s="16">
        <v>10.9</v>
      </c>
      <c r="E280" s="16">
        <f>$E$7</f>
        <v>9.27</v>
      </c>
      <c r="F280" s="17">
        <f t="shared" ref="F280:F283" si="22">D280*E280</f>
        <v>101.043</v>
      </c>
    </row>
    <row r="281" customHeight="1" spans="1:6">
      <c r="A281" s="16" t="s">
        <v>101</v>
      </c>
      <c r="B281" s="16" t="s">
        <v>286</v>
      </c>
      <c r="C281" s="16" t="s">
        <v>285</v>
      </c>
      <c r="D281" s="16">
        <v>18.1</v>
      </c>
      <c r="E281" s="16">
        <f>$E$8</f>
        <v>8.57</v>
      </c>
      <c r="F281" s="17">
        <f t="shared" si="22"/>
        <v>155.117</v>
      </c>
    </row>
    <row r="282" customHeight="1" spans="1:6">
      <c r="A282" s="16" t="s">
        <v>287</v>
      </c>
      <c r="B282" s="16" t="s">
        <v>288</v>
      </c>
      <c r="C282" s="16" t="s">
        <v>285</v>
      </c>
      <c r="D282" s="16">
        <v>188.5</v>
      </c>
      <c r="E282" s="16">
        <f>$E$9</f>
        <v>7.28</v>
      </c>
      <c r="F282" s="17">
        <f t="shared" si="22"/>
        <v>1372.28</v>
      </c>
    </row>
    <row r="283" customHeight="1" spans="1:6">
      <c r="A283" s="16" t="s">
        <v>295</v>
      </c>
      <c r="B283" s="16" t="s">
        <v>296</v>
      </c>
      <c r="C283" s="16" t="s">
        <v>285</v>
      </c>
      <c r="D283" s="16">
        <v>145</v>
      </c>
      <c r="E283" s="16">
        <f>$E$10</f>
        <v>4.64</v>
      </c>
      <c r="F283" s="17">
        <f t="shared" si="22"/>
        <v>672.8</v>
      </c>
    </row>
    <row r="284" customHeight="1" spans="1:6">
      <c r="A284" s="16" t="s">
        <v>298</v>
      </c>
      <c r="B284" s="16" t="s">
        <v>299</v>
      </c>
      <c r="C284" s="16" t="s">
        <v>3</v>
      </c>
      <c r="D284" s="16"/>
      <c r="E284" s="16"/>
      <c r="F284" s="17">
        <f>F285+F286</f>
        <v>20635</v>
      </c>
    </row>
    <row r="285" customHeight="1" spans="1:6">
      <c r="A285" s="16" t="s">
        <v>283</v>
      </c>
      <c r="B285" s="16" t="s">
        <v>340</v>
      </c>
      <c r="C285" s="16" t="s">
        <v>336</v>
      </c>
      <c r="D285" s="16">
        <v>103</v>
      </c>
      <c r="E285" s="17">
        <v>200</v>
      </c>
      <c r="F285" s="17">
        <f>D285*E285</f>
        <v>20600</v>
      </c>
    </row>
    <row r="286" customHeight="1" spans="1:6">
      <c r="A286" s="16" t="s">
        <v>101</v>
      </c>
      <c r="B286" s="16" t="s">
        <v>210</v>
      </c>
      <c r="C286" s="16" t="s">
        <v>336</v>
      </c>
      <c r="D286" s="16">
        <v>70</v>
      </c>
      <c r="E286" s="16">
        <v>0.5</v>
      </c>
      <c r="F286" s="17">
        <f>D286*E286</f>
        <v>35</v>
      </c>
    </row>
    <row r="287" customHeight="1" spans="1:6">
      <c r="A287" s="16" t="s">
        <v>302</v>
      </c>
      <c r="B287" s="16" t="s">
        <v>303</v>
      </c>
      <c r="C287" s="16" t="s">
        <v>3</v>
      </c>
      <c r="D287" s="16"/>
      <c r="E287" s="16"/>
      <c r="F287" s="17">
        <f>SUM(F288:F292)</f>
        <v>3951.976</v>
      </c>
    </row>
    <row r="288" customHeight="1" spans="1:6">
      <c r="A288" s="16" t="s">
        <v>283</v>
      </c>
      <c r="B288" s="16" t="s">
        <v>341</v>
      </c>
      <c r="C288" s="16" t="s">
        <v>304</v>
      </c>
      <c r="D288" s="16">
        <v>38</v>
      </c>
      <c r="E288" s="16">
        <f>'机械台班 '!C39</f>
        <v>2.222</v>
      </c>
      <c r="F288" s="17">
        <f t="shared" ref="F288:F295" si="23">D288*E288</f>
        <v>84.436</v>
      </c>
    </row>
    <row r="289" customHeight="1" spans="1:6">
      <c r="A289" s="16" t="s">
        <v>101</v>
      </c>
      <c r="B289" s="16" t="s">
        <v>342</v>
      </c>
      <c r="C289" s="16" t="s">
        <v>304</v>
      </c>
      <c r="D289" s="16">
        <v>26</v>
      </c>
      <c r="E289" s="16">
        <f>'机械台班 '!C34</f>
        <v>55.29</v>
      </c>
      <c r="F289" s="17">
        <f t="shared" si="23"/>
        <v>1437.54</v>
      </c>
    </row>
    <row r="290" customHeight="1" spans="1:6">
      <c r="A290" s="16" t="s">
        <v>287</v>
      </c>
      <c r="B290" s="16" t="s">
        <v>343</v>
      </c>
      <c r="C290" s="16" t="s">
        <v>304</v>
      </c>
      <c r="D290" s="16">
        <v>0</v>
      </c>
      <c r="E290" s="17"/>
      <c r="F290" s="17">
        <f t="shared" si="23"/>
        <v>0</v>
      </c>
    </row>
    <row r="291" customHeight="1" spans="1:6">
      <c r="A291" s="16" t="s">
        <v>295</v>
      </c>
      <c r="B291" s="16" t="s">
        <v>344</v>
      </c>
      <c r="C291" s="16" t="s">
        <v>3</v>
      </c>
      <c r="D291" s="16">
        <v>103</v>
      </c>
      <c r="E291" s="17"/>
      <c r="F291" s="17">
        <f t="shared" si="23"/>
        <v>0</v>
      </c>
    </row>
    <row r="292" customHeight="1" spans="1:6">
      <c r="A292" s="16" t="s">
        <v>345</v>
      </c>
      <c r="B292" s="16" t="s">
        <v>346</v>
      </c>
      <c r="C292" s="16" t="s">
        <v>347</v>
      </c>
      <c r="D292" s="16">
        <v>54</v>
      </c>
      <c r="E292" s="17">
        <v>45</v>
      </c>
      <c r="F292" s="17">
        <f t="shared" si="23"/>
        <v>2430</v>
      </c>
    </row>
    <row r="293" customHeight="1" spans="1:6">
      <c r="A293" s="16">
        <v>1.2</v>
      </c>
      <c r="B293" s="16" t="s">
        <v>307</v>
      </c>
      <c r="C293" s="16" t="s">
        <v>3</v>
      </c>
      <c r="D293" s="32">
        <f>F278</f>
        <v>26888.216</v>
      </c>
      <c r="E293" s="20">
        <v>0.045</v>
      </c>
      <c r="F293" s="17">
        <f t="shared" si="23"/>
        <v>1209.96972</v>
      </c>
    </row>
    <row r="294" customHeight="1" spans="1:6">
      <c r="A294" s="16">
        <v>2</v>
      </c>
      <c r="B294" s="16" t="s">
        <v>276</v>
      </c>
      <c r="C294" s="16" t="s">
        <v>3</v>
      </c>
      <c r="D294" s="32">
        <f>F277</f>
        <v>28098.18572</v>
      </c>
      <c r="E294" s="20">
        <v>0.085</v>
      </c>
      <c r="F294" s="17">
        <f t="shared" si="23"/>
        <v>2388.3457862</v>
      </c>
    </row>
    <row r="295" customHeight="1" spans="1:6">
      <c r="A295" s="16">
        <v>3</v>
      </c>
      <c r="B295" s="16" t="s">
        <v>308</v>
      </c>
      <c r="C295" s="16" t="s">
        <v>3</v>
      </c>
      <c r="D295" s="32">
        <f>D294+F294</f>
        <v>30486.5315062</v>
      </c>
      <c r="E295" s="20">
        <f>K4</f>
        <v>0.07</v>
      </c>
      <c r="F295" s="17">
        <f t="shared" si="23"/>
        <v>2134.057205434</v>
      </c>
    </row>
    <row r="296" customHeight="1" spans="1:6">
      <c r="A296" s="16">
        <v>4</v>
      </c>
      <c r="B296" s="16" t="s">
        <v>309</v>
      </c>
      <c r="C296" s="16" t="s">
        <v>3</v>
      </c>
      <c r="D296" s="16"/>
      <c r="E296" s="16"/>
      <c r="F296" s="17">
        <f>SUM(F297:F298)</f>
        <v>26201.14</v>
      </c>
    </row>
    <row r="297" customHeight="1" spans="1:6">
      <c r="A297" s="16"/>
      <c r="B297" s="16" t="str">
        <f>B285</f>
        <v>C20混凝土</v>
      </c>
      <c r="C297" s="16" t="str">
        <f>C285</f>
        <v>m3</v>
      </c>
      <c r="D297" s="16">
        <f>D285</f>
        <v>103</v>
      </c>
      <c r="E297" s="17">
        <f>'主要材料价格表 '!J18</f>
        <v>254.38</v>
      </c>
      <c r="F297" s="17">
        <f>D297*E297</f>
        <v>26201.14</v>
      </c>
    </row>
    <row r="298" customHeight="1" spans="1:6">
      <c r="A298" s="16"/>
      <c r="B298" s="16"/>
      <c r="C298" s="16"/>
      <c r="D298" s="16"/>
      <c r="E298" s="16"/>
      <c r="F298" s="17"/>
    </row>
    <row r="299" customHeight="1" spans="1:6">
      <c r="A299" s="16">
        <v>5</v>
      </c>
      <c r="B299" s="16" t="s">
        <v>310</v>
      </c>
      <c r="C299" s="16" t="s">
        <v>3</v>
      </c>
      <c r="D299" s="17">
        <f>F277+F294+F295+F296</f>
        <v>58821.728711634</v>
      </c>
      <c r="E299" s="20">
        <f>$E$26</f>
        <v>0.09</v>
      </c>
      <c r="F299" s="17">
        <f>D299*E299</f>
        <v>5293.95558404706</v>
      </c>
    </row>
    <row r="300" customHeight="1" spans="1:6">
      <c r="A300" s="16"/>
      <c r="B300" s="16" t="s">
        <v>311</v>
      </c>
      <c r="C300" s="16" t="s">
        <v>3</v>
      </c>
      <c r="D300" s="16"/>
      <c r="E300" s="16"/>
      <c r="F300" s="17">
        <f>D299+F299</f>
        <v>64115.6842956811</v>
      </c>
    </row>
    <row r="301" customHeight="1" spans="1:6">
      <c r="A301" s="16"/>
      <c r="B301" s="16"/>
      <c r="C301" s="16"/>
      <c r="D301" s="16"/>
      <c r="E301" s="16"/>
      <c r="F301" s="17"/>
    </row>
    <row r="302" customHeight="1" spans="1:6">
      <c r="A302" s="16"/>
      <c r="B302" s="16"/>
      <c r="C302" s="16"/>
      <c r="D302" s="16"/>
      <c r="E302" s="16"/>
      <c r="F302" s="17"/>
    </row>
    <row r="303" customHeight="1" spans="1:6">
      <c r="A303" s="16"/>
      <c r="B303" s="16"/>
      <c r="C303" s="16"/>
      <c r="D303" s="16"/>
      <c r="E303" s="16"/>
      <c r="F303" s="17"/>
    </row>
    <row r="304" customHeight="1" spans="1:6">
      <c r="A304" s="16"/>
      <c r="B304" s="16" t="s">
        <v>348</v>
      </c>
      <c r="C304" s="16"/>
      <c r="D304" s="16"/>
      <c r="E304" s="16"/>
      <c r="F304" s="26">
        <f>F300/100</f>
        <v>641.156842956811</v>
      </c>
    </row>
    <row r="305" customHeight="1" spans="1:6">
      <c r="A305" s="13" t="s">
        <v>264</v>
      </c>
      <c r="B305" s="13"/>
      <c r="C305" s="13"/>
      <c r="D305" s="13"/>
      <c r="E305" s="13"/>
      <c r="F305" s="13"/>
    </row>
    <row r="306" customHeight="1" spans="1:5">
      <c r="A306" s="24" t="s">
        <v>349</v>
      </c>
      <c r="B306" s="24"/>
      <c r="C306" s="24"/>
      <c r="D306" s="11" t="s">
        <v>272</v>
      </c>
      <c r="E306" s="11" t="s">
        <v>350</v>
      </c>
    </row>
    <row r="307" customHeight="1" spans="1:6">
      <c r="A307" s="24" t="s">
        <v>324</v>
      </c>
      <c r="B307" s="24"/>
      <c r="C307" s="24"/>
      <c r="D307" s="11" t="s">
        <v>316</v>
      </c>
      <c r="E307" s="25">
        <f>F337</f>
        <v>664.771697854317</v>
      </c>
      <c r="F307" s="25"/>
    </row>
    <row r="308" customHeight="1" spans="1:6">
      <c r="A308" s="16" t="s">
        <v>133</v>
      </c>
      <c r="B308" s="16" t="s">
        <v>275</v>
      </c>
      <c r="C308" s="16" t="s">
        <v>48</v>
      </c>
      <c r="D308" s="16" t="s">
        <v>64</v>
      </c>
      <c r="E308" s="16" t="s">
        <v>134</v>
      </c>
      <c r="F308" s="16" t="s">
        <v>135</v>
      </c>
    </row>
    <row r="309" customHeight="1" spans="1:6">
      <c r="A309" s="16">
        <v>1</v>
      </c>
      <c r="B309" s="16" t="s">
        <v>277</v>
      </c>
      <c r="C309" s="16" t="s">
        <v>3</v>
      </c>
      <c r="D309" s="16"/>
      <c r="E309" s="16"/>
      <c r="F309" s="17">
        <f>F310+F326</f>
        <v>29102.8546974</v>
      </c>
    </row>
    <row r="310" customHeight="1" spans="1:6">
      <c r="A310" s="16">
        <v>1.1</v>
      </c>
      <c r="B310" s="16" t="s">
        <v>279</v>
      </c>
      <c r="C310" s="16" t="s">
        <v>3</v>
      </c>
      <c r="D310" s="16"/>
      <c r="E310" s="16"/>
      <c r="F310" s="17">
        <f>F311+F316+F320</f>
        <v>27849.62172</v>
      </c>
    </row>
    <row r="311" customHeight="1" spans="1:6">
      <c r="A311" s="16" t="s">
        <v>280</v>
      </c>
      <c r="B311" s="16" t="s">
        <v>281</v>
      </c>
      <c r="C311" s="16" t="s">
        <v>3</v>
      </c>
      <c r="D311" s="16"/>
      <c r="E311" s="16" t="s">
        <v>282</v>
      </c>
      <c r="F311" s="17">
        <f>SUM(F312:F315)</f>
        <v>6650.033</v>
      </c>
    </row>
    <row r="312" customHeight="1" spans="1:6">
      <c r="A312" s="16" t="s">
        <v>283</v>
      </c>
      <c r="B312" s="16" t="s">
        <v>284</v>
      </c>
      <c r="C312" s="16" t="s">
        <v>285</v>
      </c>
      <c r="D312" s="16">
        <v>29.9</v>
      </c>
      <c r="E312" s="16">
        <f>$E$7</f>
        <v>9.27</v>
      </c>
      <c r="F312" s="17">
        <f t="shared" ref="F312:F315" si="24">D312*E312</f>
        <v>277.173</v>
      </c>
    </row>
    <row r="313" customHeight="1" spans="1:6">
      <c r="A313" s="16" t="s">
        <v>101</v>
      </c>
      <c r="B313" s="16" t="s">
        <v>286</v>
      </c>
      <c r="C313" s="16" t="s">
        <v>285</v>
      </c>
      <c r="D313" s="16">
        <v>99.6</v>
      </c>
      <c r="E313" s="16">
        <f>$E$8</f>
        <v>8.57</v>
      </c>
      <c r="F313" s="17">
        <f t="shared" si="24"/>
        <v>853.572</v>
      </c>
    </row>
    <row r="314" customHeight="1" spans="1:6">
      <c r="A314" s="16" t="s">
        <v>287</v>
      </c>
      <c r="B314" s="16" t="s">
        <v>288</v>
      </c>
      <c r="C314" s="16" t="s">
        <v>285</v>
      </c>
      <c r="D314" s="16">
        <v>567.7</v>
      </c>
      <c r="E314" s="16">
        <f>$E$9</f>
        <v>7.28</v>
      </c>
      <c r="F314" s="17">
        <f t="shared" si="24"/>
        <v>4132.856</v>
      </c>
    </row>
    <row r="315" customHeight="1" spans="1:6">
      <c r="A315" s="16" t="s">
        <v>295</v>
      </c>
      <c r="B315" s="16" t="s">
        <v>296</v>
      </c>
      <c r="C315" s="16" t="s">
        <v>285</v>
      </c>
      <c r="D315" s="16">
        <v>298.8</v>
      </c>
      <c r="E315" s="16">
        <f>$E$10</f>
        <v>4.64</v>
      </c>
      <c r="F315" s="17">
        <f t="shared" si="24"/>
        <v>1386.432</v>
      </c>
    </row>
    <row r="316" customHeight="1" spans="1:6">
      <c r="A316" s="16" t="s">
        <v>298</v>
      </c>
      <c r="B316" s="16" t="s">
        <v>299</v>
      </c>
      <c r="C316" s="16" t="s">
        <v>3</v>
      </c>
      <c r="D316" s="16"/>
      <c r="E316" s="16"/>
      <c r="F316" s="17">
        <f>F317+F318</f>
        <v>20660</v>
      </c>
    </row>
    <row r="317" customHeight="1" spans="1:6">
      <c r="A317" s="16" t="s">
        <v>283</v>
      </c>
      <c r="B317" s="16" t="s">
        <v>351</v>
      </c>
      <c r="C317" s="16" t="s">
        <v>336</v>
      </c>
      <c r="D317" s="16">
        <v>103</v>
      </c>
      <c r="E317" s="17">
        <v>200</v>
      </c>
      <c r="F317" s="17">
        <f t="shared" ref="F317:F328" si="25">D317*E317</f>
        <v>20600</v>
      </c>
    </row>
    <row r="318" customHeight="1" spans="1:6">
      <c r="A318" s="16" t="s">
        <v>101</v>
      </c>
      <c r="B318" s="16" t="s">
        <v>210</v>
      </c>
      <c r="C318" s="16" t="s">
        <v>336</v>
      </c>
      <c r="D318" s="16">
        <v>120</v>
      </c>
      <c r="E318" s="16">
        <v>0.5</v>
      </c>
      <c r="F318" s="17">
        <f t="shared" si="25"/>
        <v>60</v>
      </c>
    </row>
    <row r="319" customHeight="1" spans="1:6">
      <c r="A319" s="16" t="s">
        <v>287</v>
      </c>
      <c r="B319" s="16" t="s">
        <v>337</v>
      </c>
      <c r="C319" s="16" t="s">
        <v>3</v>
      </c>
      <c r="D319" s="16">
        <f>F317+F318</f>
        <v>20660</v>
      </c>
      <c r="E319" s="29">
        <v>0.02</v>
      </c>
      <c r="F319" s="17">
        <f>E319*D319</f>
        <v>413.2</v>
      </c>
    </row>
    <row r="320" customHeight="1" spans="1:6">
      <c r="A320" s="16" t="s">
        <v>302</v>
      </c>
      <c r="B320" s="16" t="s">
        <v>303</v>
      </c>
      <c r="C320" s="16" t="s">
        <v>3</v>
      </c>
      <c r="D320" s="16"/>
      <c r="E320" s="16"/>
      <c r="F320" s="17">
        <f>SUM(F321:F325)</f>
        <v>539.58872</v>
      </c>
    </row>
    <row r="321" customHeight="1" spans="1:6">
      <c r="A321" s="16" t="s">
        <v>283</v>
      </c>
      <c r="B321" s="16" t="s">
        <v>341</v>
      </c>
      <c r="C321" s="16" t="s">
        <v>304</v>
      </c>
      <c r="D321" s="16">
        <v>35.6</v>
      </c>
      <c r="E321" s="16">
        <v>2.222</v>
      </c>
      <c r="F321" s="17">
        <f>E321*D321</f>
        <v>79.1032</v>
      </c>
    </row>
    <row r="322" customHeight="1" spans="1:6">
      <c r="A322" s="16" t="s">
        <v>101</v>
      </c>
      <c r="B322" s="16" t="s">
        <v>342</v>
      </c>
      <c r="C322" s="16" t="s">
        <v>304</v>
      </c>
      <c r="D322" s="16">
        <v>7.44</v>
      </c>
      <c r="E322" s="16">
        <v>55.3</v>
      </c>
      <c r="F322" s="17">
        <f>E322*D322</f>
        <v>411.432</v>
      </c>
    </row>
    <row r="323" customHeight="1" spans="1:6">
      <c r="A323" s="16" t="s">
        <v>287</v>
      </c>
      <c r="B323" s="16" t="s">
        <v>343</v>
      </c>
      <c r="C323" s="16" t="s">
        <v>352</v>
      </c>
      <c r="D323" s="16">
        <v>103</v>
      </c>
      <c r="E323" s="17">
        <v>0</v>
      </c>
      <c r="F323" s="17">
        <f t="shared" si="25"/>
        <v>0</v>
      </c>
    </row>
    <row r="324" customHeight="1" spans="1:6">
      <c r="A324" s="16" t="s">
        <v>295</v>
      </c>
      <c r="B324" s="16" t="s">
        <v>344</v>
      </c>
      <c r="C324" s="16" t="s">
        <v>352</v>
      </c>
      <c r="D324" s="16">
        <v>103</v>
      </c>
      <c r="E324" s="17">
        <v>0</v>
      </c>
      <c r="F324" s="17">
        <f t="shared" si="25"/>
        <v>0</v>
      </c>
    </row>
    <row r="325" customHeight="1" spans="1:6">
      <c r="A325" s="16" t="s">
        <v>345</v>
      </c>
      <c r="B325" s="16" t="s">
        <v>306</v>
      </c>
      <c r="C325" s="16" t="s">
        <v>3</v>
      </c>
      <c r="D325" s="16">
        <f>F321+F322+F323+F324</f>
        <v>490.5352</v>
      </c>
      <c r="E325" s="20">
        <v>0.1</v>
      </c>
      <c r="F325" s="17">
        <f t="shared" si="25"/>
        <v>49.05352</v>
      </c>
    </row>
    <row r="326" customHeight="1" spans="1:6">
      <c r="A326" s="16">
        <v>1.2</v>
      </c>
      <c r="B326" s="16" t="s">
        <v>307</v>
      </c>
      <c r="C326" s="16" t="s">
        <v>3</v>
      </c>
      <c r="D326" s="32">
        <f>F310</f>
        <v>27849.62172</v>
      </c>
      <c r="E326" s="20">
        <v>0.045</v>
      </c>
      <c r="F326" s="17">
        <f t="shared" si="25"/>
        <v>1253.2329774</v>
      </c>
    </row>
    <row r="327" customHeight="1" spans="1:6">
      <c r="A327" s="16">
        <v>2</v>
      </c>
      <c r="B327" s="16" t="s">
        <v>276</v>
      </c>
      <c r="C327" s="16" t="s">
        <v>3</v>
      </c>
      <c r="D327" s="32">
        <f>F309</f>
        <v>29102.8546974</v>
      </c>
      <c r="E327" s="20">
        <v>0.085</v>
      </c>
      <c r="F327" s="17">
        <f t="shared" si="25"/>
        <v>2473.742649279</v>
      </c>
    </row>
    <row r="328" customHeight="1" spans="1:6">
      <c r="A328" s="16">
        <v>3</v>
      </c>
      <c r="B328" s="16" t="s">
        <v>308</v>
      </c>
      <c r="C328" s="16" t="s">
        <v>3</v>
      </c>
      <c r="D328" s="32">
        <f>D327+F327</f>
        <v>31576.597346679</v>
      </c>
      <c r="E328" s="20">
        <v>0.07</v>
      </c>
      <c r="F328" s="17">
        <f t="shared" si="25"/>
        <v>2210.36181426753</v>
      </c>
    </row>
    <row r="329" customHeight="1" spans="1:6">
      <c r="A329" s="16">
        <v>4</v>
      </c>
      <c r="B329" s="16" t="s">
        <v>309</v>
      </c>
      <c r="C329" s="16" t="s">
        <v>3</v>
      </c>
      <c r="D329" s="16"/>
      <c r="E329" s="16"/>
      <c r="F329" s="17">
        <f>SUM(F330:F331)</f>
        <v>27201.27</v>
      </c>
    </row>
    <row r="330" customHeight="1" spans="1:6">
      <c r="A330" s="16"/>
      <c r="B330" s="16" t="str">
        <f>B317</f>
        <v>C25混凝土</v>
      </c>
      <c r="C330" s="16" t="str">
        <f>C317</f>
        <v>m3</v>
      </c>
      <c r="D330" s="16">
        <f>D317</f>
        <v>103</v>
      </c>
      <c r="E330" s="17">
        <f>'主要材料价格表 '!J19</f>
        <v>264.09</v>
      </c>
      <c r="F330" s="17">
        <f>D330*E330</f>
        <v>27201.27</v>
      </c>
    </row>
    <row r="331" customHeight="1" spans="1:6">
      <c r="A331" s="16"/>
      <c r="B331" s="16"/>
      <c r="C331" s="16"/>
      <c r="D331" s="16"/>
      <c r="E331" s="16"/>
      <c r="F331" s="17"/>
    </row>
    <row r="332" customHeight="1" spans="1:6">
      <c r="A332" s="16">
        <v>5</v>
      </c>
      <c r="B332" s="16" t="s">
        <v>310</v>
      </c>
      <c r="C332" s="16" t="s">
        <v>3</v>
      </c>
      <c r="D332" s="17">
        <f>F309+F327+F328+F329</f>
        <v>60988.2291609465</v>
      </c>
      <c r="E332" s="20">
        <f>$E$26</f>
        <v>0.09</v>
      </c>
      <c r="F332" s="17">
        <f>D332*E332</f>
        <v>5488.94062448519</v>
      </c>
    </row>
    <row r="333" customHeight="1" spans="1:6">
      <c r="A333" s="16"/>
      <c r="B333" s="16" t="s">
        <v>311</v>
      </c>
      <c r="C333" s="16" t="s">
        <v>3</v>
      </c>
      <c r="D333" s="16"/>
      <c r="E333" s="16"/>
      <c r="F333" s="17">
        <f>D332+F332</f>
        <v>66477.1697854317</v>
      </c>
    </row>
    <row r="334" customHeight="1" spans="1:6">
      <c r="A334" s="16"/>
      <c r="B334" s="16"/>
      <c r="C334" s="16"/>
      <c r="D334" s="16"/>
      <c r="E334" s="16"/>
      <c r="F334" s="17"/>
    </row>
    <row r="335" customHeight="1" spans="1:6">
      <c r="A335" s="16"/>
      <c r="B335" s="16"/>
      <c r="C335" s="16"/>
      <c r="D335" s="16"/>
      <c r="E335" s="16"/>
      <c r="F335" s="17"/>
    </row>
    <row r="336" customHeight="1" spans="1:6">
      <c r="A336" s="16"/>
      <c r="B336" s="16"/>
      <c r="C336" s="16"/>
      <c r="D336" s="16"/>
      <c r="E336" s="16"/>
      <c r="F336" s="17"/>
    </row>
    <row r="337" customHeight="1" spans="1:6">
      <c r="A337" s="16"/>
      <c r="B337" s="16" t="s">
        <v>348</v>
      </c>
      <c r="C337" s="16"/>
      <c r="D337" s="16"/>
      <c r="E337" s="16"/>
      <c r="F337" s="26">
        <f>F333/100</f>
        <v>664.771697854317</v>
      </c>
    </row>
    <row r="338" ht="27.75" customHeight="1" spans="1:6">
      <c r="A338" s="13" t="s">
        <v>264</v>
      </c>
      <c r="B338" s="13"/>
      <c r="C338" s="13"/>
      <c r="D338" s="13"/>
      <c r="E338" s="13"/>
      <c r="F338" s="13"/>
    </row>
    <row r="339" customHeight="1" spans="1:5">
      <c r="A339" s="24" t="s">
        <v>353</v>
      </c>
      <c r="B339" s="24"/>
      <c r="C339" s="24"/>
      <c r="D339" s="11" t="s">
        <v>272</v>
      </c>
      <c r="E339" s="11" t="s">
        <v>354</v>
      </c>
    </row>
    <row r="340" customHeight="1" spans="1:6">
      <c r="A340" s="24" t="s">
        <v>355</v>
      </c>
      <c r="B340" s="24"/>
      <c r="C340" s="24"/>
      <c r="D340" s="11" t="s">
        <v>316</v>
      </c>
      <c r="E340" s="25">
        <f>F368</f>
        <v>6091.40390387072</v>
      </c>
      <c r="F340" s="25"/>
    </row>
    <row r="341" ht="25.15" customHeight="1" spans="1:6">
      <c r="A341" s="16" t="s">
        <v>133</v>
      </c>
      <c r="B341" s="16" t="s">
        <v>275</v>
      </c>
      <c r="C341" s="16" t="s">
        <v>48</v>
      </c>
      <c r="D341" s="16" t="s">
        <v>64</v>
      </c>
      <c r="E341" s="16" t="s">
        <v>134</v>
      </c>
      <c r="F341" s="16" t="s">
        <v>135</v>
      </c>
    </row>
    <row r="342" customHeight="1" spans="1:6">
      <c r="A342" s="16">
        <v>1</v>
      </c>
      <c r="B342" s="16" t="s">
        <v>277</v>
      </c>
      <c r="C342" s="16" t="s">
        <v>3</v>
      </c>
      <c r="D342" s="16"/>
      <c r="E342" s="16"/>
      <c r="F342" s="17">
        <f>F343+F361</f>
        <v>3893.1921215</v>
      </c>
    </row>
    <row r="343" customHeight="1" spans="1:6">
      <c r="A343" s="16">
        <v>1.1</v>
      </c>
      <c r="B343" s="16" t="s">
        <v>279</v>
      </c>
      <c r="C343" s="16" t="s">
        <v>3</v>
      </c>
      <c r="D343" s="16"/>
      <c r="E343" s="16"/>
      <c r="F343" s="17">
        <f>F344+F349+F353</f>
        <v>3725.5427</v>
      </c>
    </row>
    <row r="344" customHeight="1" spans="1:6">
      <c r="A344" s="16" t="s">
        <v>280</v>
      </c>
      <c r="B344" s="16" t="s">
        <v>281</v>
      </c>
      <c r="C344" s="16" t="s">
        <v>3</v>
      </c>
      <c r="D344" s="16"/>
      <c r="E344" s="16" t="s">
        <v>282</v>
      </c>
      <c r="F344" s="17">
        <f>SUM(F345:F348)</f>
        <v>733.369</v>
      </c>
    </row>
    <row r="345" customHeight="1" spans="1:6">
      <c r="A345" s="16" t="s">
        <v>283</v>
      </c>
      <c r="B345" s="16" t="s">
        <v>284</v>
      </c>
      <c r="C345" s="16" t="s">
        <v>285</v>
      </c>
      <c r="D345" s="16">
        <v>10.3</v>
      </c>
      <c r="E345" s="16">
        <f>$E$7</f>
        <v>9.27</v>
      </c>
      <c r="F345" s="17">
        <f t="shared" ref="F345:F348" si="26">D345*E345</f>
        <v>95.481</v>
      </c>
    </row>
    <row r="346" customHeight="1" spans="1:6">
      <c r="A346" s="16" t="s">
        <v>101</v>
      </c>
      <c r="B346" s="16" t="s">
        <v>286</v>
      </c>
      <c r="C346" s="16" t="s">
        <v>285</v>
      </c>
      <c r="D346" s="16">
        <v>28.8</v>
      </c>
      <c r="E346" s="16">
        <f>$E$8</f>
        <v>8.57</v>
      </c>
      <c r="F346" s="17">
        <f t="shared" si="26"/>
        <v>246.816</v>
      </c>
    </row>
    <row r="347" customHeight="1" spans="1:6">
      <c r="A347" s="16" t="s">
        <v>287</v>
      </c>
      <c r="B347" s="16" t="s">
        <v>288</v>
      </c>
      <c r="C347" s="16" t="s">
        <v>285</v>
      </c>
      <c r="D347" s="16">
        <v>36</v>
      </c>
      <c r="E347" s="16">
        <f>$E$9</f>
        <v>7.28</v>
      </c>
      <c r="F347" s="17">
        <f t="shared" si="26"/>
        <v>262.08</v>
      </c>
    </row>
    <row r="348" customHeight="1" spans="1:6">
      <c r="A348" s="16" t="s">
        <v>295</v>
      </c>
      <c r="B348" s="16" t="s">
        <v>296</v>
      </c>
      <c r="C348" s="16" t="s">
        <v>285</v>
      </c>
      <c r="D348" s="16">
        <v>27.8</v>
      </c>
      <c r="E348" s="16">
        <f>$E$10</f>
        <v>4.64</v>
      </c>
      <c r="F348" s="17">
        <f t="shared" si="26"/>
        <v>128.992</v>
      </c>
    </row>
    <row r="349" customHeight="1" spans="1:6">
      <c r="A349" s="16" t="s">
        <v>298</v>
      </c>
      <c r="B349" s="16" t="s">
        <v>299</v>
      </c>
      <c r="C349" s="16" t="s">
        <v>3</v>
      </c>
      <c r="D349" s="16"/>
      <c r="E349" s="16"/>
      <c r="F349" s="17">
        <f>F350+F351</f>
        <v>2647.8</v>
      </c>
    </row>
    <row r="350" customHeight="1" spans="1:6">
      <c r="A350" s="16" t="s">
        <v>283</v>
      </c>
      <c r="B350" s="16" t="s">
        <v>158</v>
      </c>
      <c r="C350" s="16" t="s">
        <v>118</v>
      </c>
      <c r="D350" s="16">
        <v>1.02</v>
      </c>
      <c r="E350" s="16">
        <f>'主要材料价格表 '!I5</f>
        <v>2560</v>
      </c>
      <c r="F350" s="17">
        <f t="shared" ref="F350:F352" si="27">D350*E350</f>
        <v>2611.2</v>
      </c>
    </row>
    <row r="351" customHeight="1" spans="1:6">
      <c r="A351" s="16" t="s">
        <v>101</v>
      </c>
      <c r="B351" s="16" t="s">
        <v>356</v>
      </c>
      <c r="C351" s="16" t="s">
        <v>161</v>
      </c>
      <c r="D351" s="16">
        <v>7.32</v>
      </c>
      <c r="E351" s="16">
        <v>5</v>
      </c>
      <c r="F351" s="17">
        <f t="shared" si="27"/>
        <v>36.6</v>
      </c>
    </row>
    <row r="352" customHeight="1" spans="1:6">
      <c r="A352" s="16" t="s">
        <v>287</v>
      </c>
      <c r="B352" s="16" t="s">
        <v>357</v>
      </c>
      <c r="C352" s="16" t="s">
        <v>161</v>
      </c>
      <c r="D352" s="16">
        <v>4</v>
      </c>
      <c r="E352" s="16">
        <v>7</v>
      </c>
      <c r="F352" s="17">
        <f t="shared" si="27"/>
        <v>28</v>
      </c>
    </row>
    <row r="353" customHeight="1" spans="1:6">
      <c r="A353" s="16" t="s">
        <v>302</v>
      </c>
      <c r="B353" s="16" t="s">
        <v>303</v>
      </c>
      <c r="C353" s="16" t="s">
        <v>3</v>
      </c>
      <c r="D353" s="16"/>
      <c r="E353" s="16"/>
      <c r="F353" s="17">
        <f>SUM(F354:F360)</f>
        <v>344.3737</v>
      </c>
    </row>
    <row r="354" customHeight="1" spans="1:6">
      <c r="A354" s="16" t="s">
        <v>283</v>
      </c>
      <c r="B354" s="16" t="s">
        <v>358</v>
      </c>
      <c r="C354" s="16" t="s">
        <v>304</v>
      </c>
      <c r="D354" s="16">
        <v>0.6</v>
      </c>
      <c r="E354" s="17">
        <f>'机械台班 '!C33</f>
        <v>21.232</v>
      </c>
      <c r="F354" s="17">
        <f t="shared" ref="F354:F363" si="28">D354*E354</f>
        <v>12.7392</v>
      </c>
    </row>
    <row r="355" customHeight="1" spans="1:6">
      <c r="A355" s="16" t="s">
        <v>101</v>
      </c>
      <c r="B355" s="16" t="s">
        <v>244</v>
      </c>
      <c r="C355" s="16" t="s">
        <v>304</v>
      </c>
      <c r="D355" s="16">
        <v>1.5</v>
      </c>
      <c r="E355" s="17">
        <f>'机械台班 '!C34</f>
        <v>55.29</v>
      </c>
      <c r="F355" s="17">
        <f t="shared" si="28"/>
        <v>82.935</v>
      </c>
    </row>
    <row r="356" customHeight="1" spans="1:6">
      <c r="A356" s="16" t="s">
        <v>287</v>
      </c>
      <c r="B356" s="16" t="s">
        <v>359</v>
      </c>
      <c r="C356" s="16" t="s">
        <v>304</v>
      </c>
      <c r="D356" s="16">
        <v>0.4</v>
      </c>
      <c r="E356" s="17">
        <f>'机械台班 '!C28</f>
        <v>30.212</v>
      </c>
      <c r="F356" s="17">
        <f t="shared" si="28"/>
        <v>12.0848</v>
      </c>
    </row>
    <row r="357" customHeight="1" spans="1:6">
      <c r="A357" s="16" t="s">
        <v>295</v>
      </c>
      <c r="B357" s="16" t="s">
        <v>360</v>
      </c>
      <c r="C357" s="16" t="s">
        <v>304</v>
      </c>
      <c r="D357" s="16">
        <v>1.05</v>
      </c>
      <c r="E357" s="17">
        <f>'机械台班 '!C35</f>
        <v>17.724</v>
      </c>
      <c r="F357" s="17">
        <f t="shared" si="28"/>
        <v>18.6102</v>
      </c>
    </row>
    <row r="358" customHeight="1" spans="1:6">
      <c r="A358" s="16" t="s">
        <v>345</v>
      </c>
      <c r="B358" s="16" t="s">
        <v>361</v>
      </c>
      <c r="C358" s="16" t="s">
        <v>304</v>
      </c>
      <c r="D358" s="16">
        <v>10</v>
      </c>
      <c r="E358" s="17">
        <f>'机械台班 '!C32</f>
        <v>15.73</v>
      </c>
      <c r="F358" s="17">
        <f t="shared" si="28"/>
        <v>157.3</v>
      </c>
    </row>
    <row r="359" customHeight="1" spans="1:6">
      <c r="A359" s="16" t="s">
        <v>362</v>
      </c>
      <c r="B359" s="16" t="s">
        <v>363</v>
      </c>
      <c r="C359" s="16" t="s">
        <v>304</v>
      </c>
      <c r="D359" s="16">
        <v>0.4</v>
      </c>
      <c r="E359" s="17">
        <f>'机械台班 '!C36</f>
        <v>97.498</v>
      </c>
      <c r="F359" s="17">
        <f t="shared" si="28"/>
        <v>38.9992</v>
      </c>
    </row>
    <row r="360" customHeight="1" spans="1:6">
      <c r="A360" s="16" t="s">
        <v>364</v>
      </c>
      <c r="B360" s="16" t="s">
        <v>365</v>
      </c>
      <c r="C360" s="16" t="s">
        <v>304</v>
      </c>
      <c r="D360" s="16">
        <v>0.45</v>
      </c>
      <c r="E360" s="17">
        <f>'机械台班 '!C31</f>
        <v>48.234</v>
      </c>
      <c r="F360" s="17">
        <f t="shared" si="28"/>
        <v>21.7053</v>
      </c>
    </row>
    <row r="361" customHeight="1" spans="1:6">
      <c r="A361" s="16">
        <v>1.2</v>
      </c>
      <c r="B361" s="16" t="s">
        <v>307</v>
      </c>
      <c r="C361" s="16" t="s">
        <v>3</v>
      </c>
      <c r="D361" s="17">
        <f>F343</f>
        <v>3725.5427</v>
      </c>
      <c r="E361" s="20">
        <v>0.045</v>
      </c>
      <c r="F361" s="17">
        <f t="shared" si="28"/>
        <v>167.6494215</v>
      </c>
    </row>
    <row r="362" customHeight="1" spans="1:6">
      <c r="A362" s="16">
        <v>2</v>
      </c>
      <c r="B362" s="16" t="s">
        <v>276</v>
      </c>
      <c r="C362" s="16" t="s">
        <v>3</v>
      </c>
      <c r="D362" s="17">
        <f>F342</f>
        <v>3893.1921215</v>
      </c>
      <c r="E362" s="20">
        <v>0.05</v>
      </c>
      <c r="F362" s="17">
        <f t="shared" si="28"/>
        <v>194.659606075</v>
      </c>
    </row>
    <row r="363" customHeight="1" spans="1:6">
      <c r="A363" s="16">
        <v>3</v>
      </c>
      <c r="B363" s="16" t="s">
        <v>308</v>
      </c>
      <c r="C363" s="16" t="s">
        <v>3</v>
      </c>
      <c r="D363" s="17">
        <f>D362+F362</f>
        <v>4087.851727575</v>
      </c>
      <c r="E363" s="20">
        <f>K4</f>
        <v>0.07</v>
      </c>
      <c r="F363" s="17">
        <f t="shared" si="28"/>
        <v>286.14962093025</v>
      </c>
    </row>
    <row r="364" customHeight="1" spans="1:6">
      <c r="A364" s="16">
        <v>4</v>
      </c>
      <c r="B364" s="16" t="s">
        <v>309</v>
      </c>
      <c r="C364" s="16" t="s">
        <v>3</v>
      </c>
      <c r="D364" s="17"/>
      <c r="E364" s="16"/>
      <c r="F364" s="17">
        <f>F365</f>
        <v>1214.4426</v>
      </c>
    </row>
    <row r="365" customHeight="1" spans="1:6">
      <c r="A365" s="16"/>
      <c r="B365" s="16" t="str">
        <f>B350</f>
        <v>钢筋</v>
      </c>
      <c r="C365" s="16" t="str">
        <f t="shared" ref="C365:D365" si="29">C350</f>
        <v>t</v>
      </c>
      <c r="D365" s="17">
        <f t="shared" si="29"/>
        <v>1.02</v>
      </c>
      <c r="E365" s="16">
        <f>'主要材料价格表 '!J5</f>
        <v>1190.63</v>
      </c>
      <c r="F365" s="17">
        <f>D365*E365</f>
        <v>1214.4426</v>
      </c>
    </row>
    <row r="366" customHeight="1" spans="1:6">
      <c r="A366" s="16">
        <v>5</v>
      </c>
      <c r="B366" s="16" t="s">
        <v>310</v>
      </c>
      <c r="C366" s="16" t="s">
        <v>3</v>
      </c>
      <c r="D366" s="17">
        <f>F342+F362+F363+F364</f>
        <v>5588.44394850525</v>
      </c>
      <c r="E366" s="20">
        <v>0.09</v>
      </c>
      <c r="F366" s="17">
        <f>D366*E366</f>
        <v>502.959955365473</v>
      </c>
    </row>
    <row r="367" customHeight="1" spans="1:6">
      <c r="A367" s="16"/>
      <c r="B367" s="16" t="s">
        <v>311</v>
      </c>
      <c r="C367" s="16" t="s">
        <v>3</v>
      </c>
      <c r="D367" s="17"/>
      <c r="E367" s="16"/>
      <c r="F367" s="17">
        <f>F342+F362+F363+F364+F366</f>
        <v>6091.40390387072</v>
      </c>
    </row>
    <row r="368" customHeight="1" spans="1:6">
      <c r="A368" s="16"/>
      <c r="B368" s="16" t="s">
        <v>366</v>
      </c>
      <c r="C368" s="16" t="s">
        <v>367</v>
      </c>
      <c r="D368" s="16"/>
      <c r="E368" s="16"/>
      <c r="F368" s="26">
        <f>F367</f>
        <v>6091.40390387072</v>
      </c>
    </row>
    <row r="369" customHeight="1" spans="6:6">
      <c r="F369" s="25"/>
    </row>
    <row r="370" ht="28.5" customHeight="1" spans="1:6">
      <c r="A370" s="13" t="s">
        <v>264</v>
      </c>
      <c r="B370" s="13"/>
      <c r="C370" s="13"/>
      <c r="D370" s="13"/>
      <c r="E370" s="13"/>
      <c r="F370" s="13"/>
    </row>
    <row r="371" customHeight="1" spans="1:5">
      <c r="A371" s="24" t="s">
        <v>368</v>
      </c>
      <c r="B371" s="24"/>
      <c r="C371" s="24"/>
      <c r="D371" s="11" t="s">
        <v>272</v>
      </c>
      <c r="E371" s="11" t="s">
        <v>369</v>
      </c>
    </row>
    <row r="372" customHeight="1" spans="1:6">
      <c r="A372" s="24" t="s">
        <v>370</v>
      </c>
      <c r="B372" s="24"/>
      <c r="C372" s="24"/>
      <c r="D372" s="11" t="s">
        <v>316</v>
      </c>
      <c r="E372" s="25">
        <f>F398</f>
        <v>32.656555916488</v>
      </c>
      <c r="F372" s="25"/>
    </row>
    <row r="373" customHeight="1" spans="1:6">
      <c r="A373" s="16" t="s">
        <v>133</v>
      </c>
      <c r="B373" s="16" t="s">
        <v>275</v>
      </c>
      <c r="C373" s="16" t="s">
        <v>48</v>
      </c>
      <c r="D373" s="16" t="s">
        <v>64</v>
      </c>
      <c r="E373" s="16" t="s">
        <v>134</v>
      </c>
      <c r="F373" s="16" t="s">
        <v>135</v>
      </c>
    </row>
    <row r="374" customHeight="1" spans="1:6">
      <c r="A374" s="16">
        <v>1</v>
      </c>
      <c r="B374" s="16" t="s">
        <v>277</v>
      </c>
      <c r="C374" s="16" t="s">
        <v>3</v>
      </c>
      <c r="D374" s="16"/>
      <c r="E374" s="16"/>
      <c r="F374" s="17">
        <f>F375+F390</f>
        <v>25539.52588755</v>
      </c>
    </row>
    <row r="375" customHeight="1" spans="1:6">
      <c r="A375" s="16">
        <v>1.1</v>
      </c>
      <c r="B375" s="16" t="s">
        <v>279</v>
      </c>
      <c r="C375" s="16" t="s">
        <v>3</v>
      </c>
      <c r="D375" s="16"/>
      <c r="E375" s="16"/>
      <c r="F375" s="17">
        <f>F376+F381+F384</f>
        <v>24208.08141</v>
      </c>
    </row>
    <row r="376" customHeight="1" spans="1:6">
      <c r="A376" s="16" t="s">
        <v>280</v>
      </c>
      <c r="B376" s="16" t="s">
        <v>281</v>
      </c>
      <c r="C376" s="16" t="s">
        <v>3</v>
      </c>
      <c r="D376" s="16"/>
      <c r="E376" s="16" t="s">
        <v>282</v>
      </c>
      <c r="F376" s="17">
        <f>SUM(F377:F380)</f>
        <v>3996.47</v>
      </c>
    </row>
    <row r="377" customHeight="1" spans="1:6">
      <c r="A377" s="16" t="s">
        <v>283</v>
      </c>
      <c r="B377" s="16" t="s">
        <v>284</v>
      </c>
      <c r="C377" s="16" t="s">
        <v>285</v>
      </c>
      <c r="D377" s="16">
        <f>7+1*10</f>
        <v>17</v>
      </c>
      <c r="E377" s="16">
        <f>$E$7</f>
        <v>9.27</v>
      </c>
      <c r="F377" s="17">
        <f t="shared" ref="F377:F380" si="30">D377*E377</f>
        <v>157.59</v>
      </c>
    </row>
    <row r="378" customHeight="1" spans="1:6">
      <c r="A378" s="16" t="s">
        <v>101</v>
      </c>
      <c r="B378" s="16" t="s">
        <v>286</v>
      </c>
      <c r="C378" s="16" t="s">
        <v>285</v>
      </c>
      <c r="D378" s="16"/>
      <c r="E378" s="16">
        <f>$E$8</f>
        <v>8.57</v>
      </c>
      <c r="F378" s="17">
        <f t="shared" si="30"/>
        <v>0</v>
      </c>
    </row>
    <row r="379" customHeight="1" spans="1:6">
      <c r="A379" s="16" t="s">
        <v>287</v>
      </c>
      <c r="B379" s="16" t="s">
        <v>288</v>
      </c>
      <c r="C379" s="16" t="s">
        <v>285</v>
      </c>
      <c r="D379" s="16">
        <f>126+14*10</f>
        <v>266</v>
      </c>
      <c r="E379" s="16">
        <f>$E$9</f>
        <v>7.28</v>
      </c>
      <c r="F379" s="17">
        <f t="shared" si="30"/>
        <v>1936.48</v>
      </c>
    </row>
    <row r="380" customHeight="1" spans="1:6">
      <c r="A380" s="16" t="s">
        <v>295</v>
      </c>
      <c r="B380" s="16" t="s">
        <v>296</v>
      </c>
      <c r="C380" s="16" t="s">
        <v>285</v>
      </c>
      <c r="D380" s="16">
        <f>200+21*10</f>
        <v>410</v>
      </c>
      <c r="E380" s="16">
        <f>$E$10</f>
        <v>4.64</v>
      </c>
      <c r="F380" s="17">
        <f t="shared" si="30"/>
        <v>1902.4</v>
      </c>
    </row>
    <row r="381" customHeight="1" spans="1:6">
      <c r="A381" s="16" t="s">
        <v>298</v>
      </c>
      <c r="B381" s="16" t="s">
        <v>299</v>
      </c>
      <c r="C381" s="16" t="s">
        <v>3</v>
      </c>
      <c r="D381" s="16"/>
      <c r="E381" s="16"/>
      <c r="F381" s="17">
        <f>F382+F383</f>
        <v>20105.36</v>
      </c>
    </row>
    <row r="382" customHeight="1" spans="1:6">
      <c r="A382" s="16" t="s">
        <v>283</v>
      </c>
      <c r="B382" s="16" t="s">
        <v>371</v>
      </c>
      <c r="C382" s="16" t="s">
        <v>372</v>
      </c>
      <c r="D382" s="16">
        <f>122+12*10</f>
        <v>242</v>
      </c>
      <c r="E382" s="16">
        <f>'主要材料价格表 '!H15</f>
        <v>83.08</v>
      </c>
      <c r="F382" s="17">
        <f>D382*E382</f>
        <v>20105.36</v>
      </c>
    </row>
    <row r="383" customHeight="1" spans="1:6">
      <c r="A383" s="16" t="s">
        <v>101</v>
      </c>
      <c r="B383" s="16"/>
      <c r="C383" s="16"/>
      <c r="D383" s="16"/>
      <c r="E383" s="16"/>
      <c r="F383" s="17"/>
    </row>
    <row r="384" customHeight="1" spans="1:6">
      <c r="A384" s="16" t="s">
        <v>302</v>
      </c>
      <c r="B384" s="16" t="s">
        <v>303</v>
      </c>
      <c r="C384" s="16" t="s">
        <v>3</v>
      </c>
      <c r="D384" s="16"/>
      <c r="E384" s="16"/>
      <c r="F384" s="17">
        <f>SUM(F385:F389)</f>
        <v>106.25141</v>
      </c>
    </row>
    <row r="385" customHeight="1" spans="1:6">
      <c r="A385" s="16" t="s">
        <v>283</v>
      </c>
      <c r="B385" s="16" t="s">
        <v>373</v>
      </c>
      <c r="C385" s="16" t="s">
        <v>304</v>
      </c>
      <c r="D385" s="16"/>
      <c r="E385" s="16"/>
      <c r="F385" s="17">
        <f t="shared" ref="F385:F392" si="31">D385*E385</f>
        <v>0</v>
      </c>
    </row>
    <row r="386" customHeight="1" spans="1:6">
      <c r="A386" s="16" t="s">
        <v>101</v>
      </c>
      <c r="B386" s="16" t="s">
        <v>374</v>
      </c>
      <c r="C386" s="16" t="s">
        <v>304</v>
      </c>
      <c r="D386" s="16"/>
      <c r="E386" s="16"/>
      <c r="F386" s="17">
        <f t="shared" si="31"/>
        <v>0</v>
      </c>
    </row>
    <row r="387" customHeight="1" spans="1:6">
      <c r="A387" s="16" t="s">
        <v>287</v>
      </c>
      <c r="B387" s="16" t="s">
        <v>375</v>
      </c>
      <c r="C387" s="16" t="s">
        <v>304</v>
      </c>
      <c r="D387" s="16"/>
      <c r="E387" s="16"/>
      <c r="F387" s="17">
        <f t="shared" si="31"/>
        <v>0</v>
      </c>
    </row>
    <row r="388" customHeight="1" spans="1:6">
      <c r="A388" s="16" t="s">
        <v>295</v>
      </c>
      <c r="B388" s="16" t="s">
        <v>376</v>
      </c>
      <c r="C388" s="16" t="s">
        <v>304</v>
      </c>
      <c r="D388" s="16">
        <v>1.73</v>
      </c>
      <c r="E388" s="17">
        <f>'机械台班 '!$C$41</f>
        <v>61.417</v>
      </c>
      <c r="F388" s="17">
        <f t="shared" si="31"/>
        <v>106.25141</v>
      </c>
    </row>
    <row r="389" customHeight="1" spans="1:6">
      <c r="A389" s="16" t="s">
        <v>345</v>
      </c>
      <c r="B389" s="16" t="s">
        <v>377</v>
      </c>
      <c r="C389" s="16" t="s">
        <v>304</v>
      </c>
      <c r="D389" s="16"/>
      <c r="E389" s="16">
        <f>'机械台班 '!C122</f>
        <v>0</v>
      </c>
      <c r="F389" s="17">
        <f t="shared" si="31"/>
        <v>0</v>
      </c>
    </row>
    <row r="390" customHeight="1" spans="1:6">
      <c r="A390" s="16">
        <v>1.2</v>
      </c>
      <c r="B390" s="16" t="s">
        <v>307</v>
      </c>
      <c r="C390" s="16" t="s">
        <v>3</v>
      </c>
      <c r="D390" s="17">
        <f>F375</f>
        <v>24208.08141</v>
      </c>
      <c r="E390" s="20">
        <v>0.055</v>
      </c>
      <c r="F390" s="17">
        <f t="shared" si="31"/>
        <v>1331.44447755</v>
      </c>
    </row>
    <row r="391" customHeight="1" spans="1:6">
      <c r="A391" s="16">
        <v>2</v>
      </c>
      <c r="B391" s="16" t="s">
        <v>276</v>
      </c>
      <c r="C391" s="16" t="s">
        <v>3</v>
      </c>
      <c r="D391" s="17">
        <f>F374</f>
        <v>25539.52588755</v>
      </c>
      <c r="E391" s="20">
        <f>$L$3</f>
        <v>0.09</v>
      </c>
      <c r="F391" s="17">
        <f t="shared" si="31"/>
        <v>2298.5573298795</v>
      </c>
    </row>
    <row r="392" customHeight="1" spans="1:6">
      <c r="A392" s="16">
        <v>3</v>
      </c>
      <c r="B392" s="16" t="s">
        <v>308</v>
      </c>
      <c r="C392" s="16" t="s">
        <v>3</v>
      </c>
      <c r="D392" s="17">
        <f>D391+F391</f>
        <v>27838.0832174295</v>
      </c>
      <c r="E392" s="20">
        <f>$L$4</f>
        <v>0.07</v>
      </c>
      <c r="F392" s="17">
        <f t="shared" si="31"/>
        <v>1948.66582522007</v>
      </c>
    </row>
    <row r="393" customHeight="1" spans="1:6">
      <c r="A393" s="16">
        <v>4</v>
      </c>
      <c r="B393" s="16" t="s">
        <v>309</v>
      </c>
      <c r="C393" s="16" t="s">
        <v>3</v>
      </c>
      <c r="D393" s="17"/>
      <c r="E393" s="16"/>
      <c r="F393" s="17">
        <f>SUM(F394:F395)</f>
        <v>173.394</v>
      </c>
    </row>
    <row r="394" customHeight="1" spans="1:6">
      <c r="A394" s="16"/>
      <c r="B394" s="16" t="str">
        <f>B388</f>
        <v>12-15T光轮压路机</v>
      </c>
      <c r="C394" s="16" t="str">
        <f t="shared" ref="C394" si="32">C388</f>
        <v>台时</v>
      </c>
      <c r="D394" s="17">
        <v>7.6</v>
      </c>
      <c r="E394" s="17">
        <f>'机械台班 '!U41</f>
        <v>22.815</v>
      </c>
      <c r="F394" s="17">
        <f>D394*E394</f>
        <v>173.394</v>
      </c>
    </row>
    <row r="395" customHeight="1" spans="1:6">
      <c r="A395" s="16"/>
      <c r="B395" s="16"/>
      <c r="C395" s="16"/>
      <c r="D395" s="17"/>
      <c r="E395" s="16"/>
      <c r="F395" s="17"/>
    </row>
    <row r="396" customHeight="1" spans="1:6">
      <c r="A396" s="16">
        <v>5</v>
      </c>
      <c r="B396" s="16" t="s">
        <v>310</v>
      </c>
      <c r="C396" s="16" t="s">
        <v>3</v>
      </c>
      <c r="D396" s="17">
        <f>F374+F391+F392+F393</f>
        <v>29960.1430426496</v>
      </c>
      <c r="E396" s="20">
        <f>$E$26</f>
        <v>0.09</v>
      </c>
      <c r="F396" s="17">
        <f>D396*E396</f>
        <v>2696.41287383846</v>
      </c>
    </row>
    <row r="397" customHeight="1" spans="1:6">
      <c r="A397" s="16"/>
      <c r="B397" s="16" t="s">
        <v>311</v>
      </c>
      <c r="C397" s="16" t="s">
        <v>3</v>
      </c>
      <c r="D397" s="16"/>
      <c r="E397" s="16"/>
      <c r="F397" s="17">
        <f>D396+F396</f>
        <v>32656.555916488</v>
      </c>
    </row>
    <row r="398" customHeight="1" spans="1:6">
      <c r="A398" s="16"/>
      <c r="B398" s="16" t="s">
        <v>378</v>
      </c>
      <c r="C398" s="16"/>
      <c r="D398" s="16"/>
      <c r="E398" s="16"/>
      <c r="F398" s="17">
        <f>F397/1000</f>
        <v>32.656555916488</v>
      </c>
    </row>
    <row r="399" ht="31.9" customHeight="1" spans="1:6">
      <c r="A399" s="13" t="s">
        <v>264</v>
      </c>
      <c r="B399" s="13"/>
      <c r="C399" s="13"/>
      <c r="D399" s="13"/>
      <c r="E399" s="13"/>
      <c r="F399" s="13"/>
    </row>
    <row r="400" customHeight="1" spans="1:5">
      <c r="A400" s="24" t="s">
        <v>379</v>
      </c>
      <c r="B400" s="24"/>
      <c r="C400" s="24"/>
      <c r="D400" s="11" t="s">
        <v>272</v>
      </c>
      <c r="E400" s="11" t="s">
        <v>380</v>
      </c>
    </row>
    <row r="401" customHeight="1" spans="1:6">
      <c r="A401" s="24" t="s">
        <v>370</v>
      </c>
      <c r="B401" s="24"/>
      <c r="C401" s="24"/>
      <c r="D401" s="11" t="s">
        <v>316</v>
      </c>
      <c r="E401" s="25">
        <f>F429</f>
        <v>22.5008001905101</v>
      </c>
      <c r="F401" s="25"/>
    </row>
    <row r="402" ht="31.9" customHeight="1" spans="1:6">
      <c r="A402" s="16" t="s">
        <v>133</v>
      </c>
      <c r="B402" s="16" t="s">
        <v>275</v>
      </c>
      <c r="C402" s="16" t="s">
        <v>48</v>
      </c>
      <c r="D402" s="16" t="s">
        <v>64</v>
      </c>
      <c r="E402" s="16" t="s">
        <v>134</v>
      </c>
      <c r="F402" s="16" t="s">
        <v>135</v>
      </c>
    </row>
    <row r="403" customHeight="1" spans="1:6">
      <c r="A403" s="16">
        <v>1</v>
      </c>
      <c r="B403" s="16" t="s">
        <v>277</v>
      </c>
      <c r="C403" s="16" t="s">
        <v>3</v>
      </c>
      <c r="D403" s="16"/>
      <c r="E403" s="16"/>
      <c r="F403" s="17">
        <f>F404+F419</f>
        <v>13023.7644642</v>
      </c>
    </row>
    <row r="404" customHeight="1" spans="1:6">
      <c r="A404" s="16">
        <v>1.1</v>
      </c>
      <c r="B404" s="16" t="s">
        <v>279</v>
      </c>
      <c r="C404" s="16" t="s">
        <v>3</v>
      </c>
      <c r="D404" s="16"/>
      <c r="E404" s="16"/>
      <c r="F404" s="17">
        <f>F405+F410+F413</f>
        <v>12344.80044</v>
      </c>
    </row>
    <row r="405" customHeight="1" spans="1:6">
      <c r="A405" s="16" t="s">
        <v>280</v>
      </c>
      <c r="B405" s="16" t="s">
        <v>281</v>
      </c>
      <c r="C405" s="16" t="s">
        <v>3</v>
      </c>
      <c r="D405" s="16"/>
      <c r="E405" s="16" t="s">
        <v>282</v>
      </c>
      <c r="F405" s="17">
        <f>SUM(F406:F409)</f>
        <v>1775.514</v>
      </c>
    </row>
    <row r="406" customHeight="1" spans="1:6">
      <c r="A406" s="16" t="s">
        <v>283</v>
      </c>
      <c r="B406" s="16" t="s">
        <v>284</v>
      </c>
      <c r="C406" s="16" t="s">
        <v>285</v>
      </c>
      <c r="D406" s="16">
        <f>5.2+0.5*2</f>
        <v>6.2</v>
      </c>
      <c r="E406" s="16">
        <f>$E$7</f>
        <v>9.27</v>
      </c>
      <c r="F406" s="17">
        <f t="shared" ref="F406:F409" si="33">D406*E406</f>
        <v>57.474</v>
      </c>
    </row>
    <row r="407" customHeight="1" spans="1:6">
      <c r="A407" s="16" t="s">
        <v>101</v>
      </c>
      <c r="B407" s="16" t="s">
        <v>286</v>
      </c>
      <c r="C407" s="16" t="s">
        <v>285</v>
      </c>
      <c r="D407" s="16"/>
      <c r="E407" s="16">
        <f>$E$8</f>
        <v>8.57</v>
      </c>
      <c r="F407" s="17">
        <f t="shared" si="33"/>
        <v>0</v>
      </c>
    </row>
    <row r="408" customHeight="1" spans="1:6">
      <c r="A408" s="16" t="s">
        <v>287</v>
      </c>
      <c r="B408" s="16" t="s">
        <v>288</v>
      </c>
      <c r="C408" s="16" t="s">
        <v>285</v>
      </c>
      <c r="D408" s="16">
        <f>97.9+9.9*2</f>
        <v>117.7</v>
      </c>
      <c r="E408" s="16">
        <f>$E$9</f>
        <v>7.28</v>
      </c>
      <c r="F408" s="17">
        <f t="shared" si="33"/>
        <v>856.856</v>
      </c>
    </row>
    <row r="409" customHeight="1" spans="1:6">
      <c r="A409" s="16" t="s">
        <v>295</v>
      </c>
      <c r="B409" s="16" t="s">
        <v>296</v>
      </c>
      <c r="C409" s="16" t="s">
        <v>285</v>
      </c>
      <c r="D409" s="16">
        <f>154.4+15.6*2</f>
        <v>185.6</v>
      </c>
      <c r="E409" s="16">
        <f>$E$10</f>
        <v>4.64</v>
      </c>
      <c r="F409" s="17">
        <f t="shared" si="33"/>
        <v>861.184</v>
      </c>
    </row>
    <row r="410" customHeight="1" spans="1:6">
      <c r="A410" s="16" t="s">
        <v>298</v>
      </c>
      <c r="B410" s="16" t="s">
        <v>299</v>
      </c>
      <c r="C410" s="16" t="s">
        <v>3</v>
      </c>
      <c r="D410" s="16"/>
      <c r="E410" s="16"/>
      <c r="F410" s="17">
        <f>F411+F412</f>
        <v>9800</v>
      </c>
    </row>
    <row r="411" customHeight="1" spans="1:6">
      <c r="A411" s="16" t="s">
        <v>283</v>
      </c>
      <c r="B411" s="16" t="s">
        <v>167</v>
      </c>
      <c r="C411" s="16" t="s">
        <v>372</v>
      </c>
      <c r="D411" s="16">
        <v>140</v>
      </c>
      <c r="E411" s="16">
        <f>'主要材料价格表 '!I11</f>
        <v>70</v>
      </c>
      <c r="F411" s="17">
        <f>D411*E411</f>
        <v>9800</v>
      </c>
    </row>
    <row r="412" customHeight="1" spans="1:6">
      <c r="A412" s="16" t="s">
        <v>101</v>
      </c>
      <c r="B412" s="16"/>
      <c r="C412" s="16"/>
      <c r="D412" s="16"/>
      <c r="E412" s="16"/>
      <c r="F412" s="17"/>
    </row>
    <row r="413" customHeight="1" spans="1:7">
      <c r="A413" s="16" t="s">
        <v>302</v>
      </c>
      <c r="B413" s="16" t="s">
        <v>303</v>
      </c>
      <c r="C413" s="16" t="s">
        <v>3</v>
      </c>
      <c r="D413" s="16"/>
      <c r="E413" s="16"/>
      <c r="F413" s="17">
        <f>SUM(F414:F418)</f>
        <v>769.28644</v>
      </c>
      <c r="G413" s="12" t="e">
        <f>#REF!</f>
        <v>#REF!</v>
      </c>
    </row>
    <row r="414" customHeight="1" spans="1:6">
      <c r="A414" s="16" t="s">
        <v>283</v>
      </c>
      <c r="B414" s="16" t="s">
        <v>373</v>
      </c>
      <c r="C414" s="16" t="s">
        <v>304</v>
      </c>
      <c r="D414" s="16"/>
      <c r="E414" s="16"/>
      <c r="F414" s="17">
        <f t="shared" ref="F414:F421" si="34">D414*E414</f>
        <v>0</v>
      </c>
    </row>
    <row r="415" customHeight="1" spans="1:6">
      <c r="A415" s="16" t="s">
        <v>101</v>
      </c>
      <c r="B415" s="16" t="s">
        <v>374</v>
      </c>
      <c r="C415" s="16" t="s">
        <v>304</v>
      </c>
      <c r="D415" s="16">
        <v>1.99</v>
      </c>
      <c r="E415" s="17">
        <f>'机械台班 '!C16</f>
        <v>66.343</v>
      </c>
      <c r="F415" s="17">
        <f t="shared" si="34"/>
        <v>132.02257</v>
      </c>
    </row>
    <row r="416" customHeight="1" spans="1:6">
      <c r="A416" s="16" t="s">
        <v>287</v>
      </c>
      <c r="B416" s="16" t="s">
        <v>375</v>
      </c>
      <c r="C416" s="16" t="s">
        <v>304</v>
      </c>
      <c r="D416" s="16">
        <v>1.15</v>
      </c>
      <c r="E416" s="17">
        <f>'机械台班 '!C42</f>
        <v>40.91</v>
      </c>
      <c r="F416" s="17">
        <f t="shared" si="34"/>
        <v>47.0465</v>
      </c>
    </row>
    <row r="417" customHeight="1" spans="1:6">
      <c r="A417" s="16" t="s">
        <v>295</v>
      </c>
      <c r="B417" s="16" t="s">
        <v>376</v>
      </c>
      <c r="C417" s="16" t="s">
        <v>304</v>
      </c>
      <c r="D417" s="16">
        <v>9.61</v>
      </c>
      <c r="E417" s="17">
        <f>'机械台班 '!C41</f>
        <v>61.417</v>
      </c>
      <c r="F417" s="17">
        <f t="shared" si="34"/>
        <v>590.21737</v>
      </c>
    </row>
    <row r="418" customHeight="1" spans="1:6">
      <c r="A418" s="16" t="s">
        <v>345</v>
      </c>
      <c r="B418" s="16" t="s">
        <v>377</v>
      </c>
      <c r="C418" s="16" t="s">
        <v>304</v>
      </c>
      <c r="D418" s="16"/>
      <c r="E418" s="16">
        <f>'机械台班 '!C122</f>
        <v>0</v>
      </c>
      <c r="F418" s="17">
        <f t="shared" si="34"/>
        <v>0</v>
      </c>
    </row>
    <row r="419" customHeight="1" spans="1:6">
      <c r="A419" s="16">
        <v>1.2</v>
      </c>
      <c r="B419" s="16" t="s">
        <v>307</v>
      </c>
      <c r="C419" s="16" t="s">
        <v>3</v>
      </c>
      <c r="D419" s="17">
        <f>F404</f>
        <v>12344.80044</v>
      </c>
      <c r="E419" s="20">
        <v>0.055</v>
      </c>
      <c r="F419" s="17">
        <f t="shared" si="34"/>
        <v>678.9640242</v>
      </c>
    </row>
    <row r="420" customHeight="1" spans="1:6">
      <c r="A420" s="16">
        <v>2</v>
      </c>
      <c r="B420" s="16" t="s">
        <v>276</v>
      </c>
      <c r="C420" s="16" t="s">
        <v>3</v>
      </c>
      <c r="D420" s="17">
        <f>F403</f>
        <v>13023.7644642</v>
      </c>
      <c r="E420" s="20">
        <f>L3</f>
        <v>0.09</v>
      </c>
      <c r="F420" s="17">
        <f t="shared" si="34"/>
        <v>1172.138801778</v>
      </c>
    </row>
    <row r="421" customHeight="1" spans="1:6">
      <c r="A421" s="16">
        <v>3</v>
      </c>
      <c r="B421" s="16" t="s">
        <v>308</v>
      </c>
      <c r="C421" s="16" t="s">
        <v>3</v>
      </c>
      <c r="D421" s="17">
        <f>D420+F420</f>
        <v>14195.903265978</v>
      </c>
      <c r="E421" s="20">
        <f>L4</f>
        <v>0.07</v>
      </c>
      <c r="F421" s="17">
        <f t="shared" si="34"/>
        <v>993.71322861846</v>
      </c>
    </row>
    <row r="422" customHeight="1" spans="1:6">
      <c r="A422" s="16">
        <v>4</v>
      </c>
      <c r="B422" s="16" t="s">
        <v>309</v>
      </c>
      <c r="C422" s="16" t="s">
        <v>3</v>
      </c>
      <c r="D422" s="17"/>
      <c r="E422" s="16"/>
      <c r="F422" s="17">
        <f>SUM(F423:F426)</f>
        <v>5453.31946</v>
      </c>
    </row>
    <row r="423" customHeight="1" spans="1:6">
      <c r="A423" s="16"/>
      <c r="B423" s="16" t="s">
        <v>167</v>
      </c>
      <c r="C423" s="16" t="s">
        <v>381</v>
      </c>
      <c r="D423" s="17">
        <f>D411</f>
        <v>140</v>
      </c>
      <c r="E423" s="17">
        <f>'主要材料价格表 '!J11</f>
        <v>36.8</v>
      </c>
      <c r="F423" s="17">
        <f>D423*E423</f>
        <v>5152</v>
      </c>
    </row>
    <row r="424" customHeight="1" spans="1:6">
      <c r="A424" s="16"/>
      <c r="B424" s="16" t="str">
        <f>B415</f>
        <v>74KW拖拉机</v>
      </c>
      <c r="C424" s="16" t="str">
        <f t="shared" ref="C424:D424" si="35">C415</f>
        <v>台时</v>
      </c>
      <c r="D424" s="17">
        <f t="shared" si="35"/>
        <v>1.99</v>
      </c>
      <c r="E424" s="17">
        <f>'机械台班 '!U16</f>
        <v>34.749</v>
      </c>
      <c r="F424" s="17">
        <f>D424*E424</f>
        <v>69.15051</v>
      </c>
    </row>
    <row r="425" customHeight="1" spans="1:6">
      <c r="A425" s="16"/>
      <c r="B425" s="16" t="str">
        <f t="shared" ref="B425:D426" si="36">B416</f>
        <v>6-8T光轮压路机</v>
      </c>
      <c r="C425" s="16" t="str">
        <f t="shared" si="36"/>
        <v>台时</v>
      </c>
      <c r="D425" s="17">
        <f t="shared" si="36"/>
        <v>1.15</v>
      </c>
      <c r="E425" s="17">
        <f>'机械台班 '!U42</f>
        <v>11.232</v>
      </c>
      <c r="F425" s="17">
        <f t="shared" ref="F425:F427" si="37">D425*E425</f>
        <v>12.9168</v>
      </c>
    </row>
    <row r="426" customHeight="1" spans="1:6">
      <c r="A426" s="16"/>
      <c r="B426" s="16" t="str">
        <f t="shared" si="36"/>
        <v>12-15T光轮压路机</v>
      </c>
      <c r="C426" s="16" t="str">
        <f t="shared" si="36"/>
        <v>台时</v>
      </c>
      <c r="D426" s="17">
        <f t="shared" si="36"/>
        <v>9.61</v>
      </c>
      <c r="E426" s="17">
        <f>'机械台班 '!U41</f>
        <v>22.815</v>
      </c>
      <c r="F426" s="17">
        <f t="shared" si="37"/>
        <v>219.25215</v>
      </c>
    </row>
    <row r="427" customHeight="1" spans="1:6">
      <c r="A427" s="16">
        <v>5</v>
      </c>
      <c r="B427" s="16" t="s">
        <v>310</v>
      </c>
      <c r="C427" s="16" t="s">
        <v>3</v>
      </c>
      <c r="D427" s="17">
        <f>F403+F420+F421+F422</f>
        <v>20642.9359545965</v>
      </c>
      <c r="E427" s="20">
        <f>$E$26</f>
        <v>0.09</v>
      </c>
      <c r="F427" s="17">
        <f t="shared" si="37"/>
        <v>1857.86423591368</v>
      </c>
    </row>
    <row r="428" customHeight="1" spans="1:6">
      <c r="A428" s="16"/>
      <c r="B428" s="16" t="s">
        <v>311</v>
      </c>
      <c r="C428" s="16" t="s">
        <v>3</v>
      </c>
      <c r="D428" s="16"/>
      <c r="E428" s="16"/>
      <c r="F428" s="17">
        <f>D427+F427</f>
        <v>22500.8001905101</v>
      </c>
    </row>
    <row r="429" customHeight="1" spans="1:6">
      <c r="A429" s="16"/>
      <c r="B429" s="16" t="s">
        <v>378</v>
      </c>
      <c r="C429" s="16"/>
      <c r="D429" s="16"/>
      <c r="E429" s="16"/>
      <c r="F429" s="17">
        <f>F428/1000</f>
        <v>22.5008001905101</v>
      </c>
    </row>
    <row r="430" customHeight="1" spans="1:6">
      <c r="A430" s="13" t="s">
        <v>264</v>
      </c>
      <c r="B430" s="13"/>
      <c r="C430" s="13"/>
      <c r="D430" s="13"/>
      <c r="E430" s="13"/>
      <c r="F430" s="13"/>
    </row>
    <row r="431" customHeight="1" spans="1:5">
      <c r="A431" s="24" t="s">
        <v>382</v>
      </c>
      <c r="B431" s="24"/>
      <c r="C431" s="24"/>
      <c r="D431" s="11" t="s">
        <v>272</v>
      </c>
      <c r="E431" s="11" t="s">
        <v>383</v>
      </c>
    </row>
    <row r="432" customHeight="1" spans="1:6">
      <c r="A432" s="33" t="s">
        <v>384</v>
      </c>
      <c r="B432" s="24"/>
      <c r="C432" s="24"/>
      <c r="D432" s="11" t="s">
        <v>316</v>
      </c>
      <c r="E432" s="25">
        <f>F462</f>
        <v>588.271544644997</v>
      </c>
      <c r="F432" s="25"/>
    </row>
    <row r="433" customHeight="1" spans="1:6">
      <c r="A433" s="16" t="s">
        <v>133</v>
      </c>
      <c r="B433" s="16" t="s">
        <v>275</v>
      </c>
      <c r="C433" s="16" t="s">
        <v>48</v>
      </c>
      <c r="D433" s="16" t="s">
        <v>64</v>
      </c>
      <c r="E433" s="16" t="s">
        <v>134</v>
      </c>
      <c r="F433" s="16" t="s">
        <v>135</v>
      </c>
    </row>
    <row r="434" customHeight="1" spans="1:6">
      <c r="A434" s="16">
        <v>1</v>
      </c>
      <c r="B434" s="16" t="s">
        <v>277</v>
      </c>
      <c r="C434" s="16" t="s">
        <v>3</v>
      </c>
      <c r="D434" s="16"/>
      <c r="E434" s="16"/>
      <c r="F434" s="17">
        <f>F435+F453</f>
        <v>46337.67822145</v>
      </c>
    </row>
    <row r="435" customHeight="1" spans="1:6">
      <c r="A435" s="16">
        <v>1.1</v>
      </c>
      <c r="B435" s="16" t="s">
        <v>279</v>
      </c>
      <c r="C435" s="16" t="s">
        <v>3</v>
      </c>
      <c r="D435" s="16"/>
      <c r="E435" s="16"/>
      <c r="F435" s="17">
        <f>F436+F441+F449</f>
        <v>44342.27581</v>
      </c>
    </row>
    <row r="436" customHeight="1" spans="1:6">
      <c r="A436" s="16" t="s">
        <v>280</v>
      </c>
      <c r="B436" s="16" t="s">
        <v>281</v>
      </c>
      <c r="C436" s="16" t="s">
        <v>3</v>
      </c>
      <c r="D436" s="16"/>
      <c r="E436" s="16" t="s">
        <v>282</v>
      </c>
      <c r="F436" s="17">
        <f>SUM(F437:F440)</f>
        <v>2822.724</v>
      </c>
    </row>
    <row r="437" customHeight="1" spans="1:6">
      <c r="A437" s="16" t="s">
        <v>283</v>
      </c>
      <c r="B437" s="16" t="s">
        <v>284</v>
      </c>
      <c r="C437" s="16" t="s">
        <v>285</v>
      </c>
      <c r="D437" s="16">
        <f>15.9</f>
        <v>15.9</v>
      </c>
      <c r="E437" s="16">
        <f>$E$7</f>
        <v>9.27</v>
      </c>
      <c r="F437" s="17">
        <f t="shared" ref="F437:F440" si="38">D437*E437</f>
        <v>147.393</v>
      </c>
    </row>
    <row r="438" customHeight="1" spans="1:6">
      <c r="A438" s="16" t="s">
        <v>101</v>
      </c>
      <c r="B438" s="16" t="s">
        <v>286</v>
      </c>
      <c r="C438" s="16" t="s">
        <v>285</v>
      </c>
      <c r="D438" s="16">
        <f>135.5</f>
        <v>135.5</v>
      </c>
      <c r="E438" s="16">
        <f>$E$8</f>
        <v>8.57</v>
      </c>
      <c r="F438" s="17">
        <f t="shared" si="38"/>
        <v>1161.235</v>
      </c>
    </row>
    <row r="439" customHeight="1" spans="1:6">
      <c r="A439" s="16" t="s">
        <v>287</v>
      </c>
      <c r="B439" s="16" t="s">
        <v>288</v>
      </c>
      <c r="C439" s="16" t="s">
        <v>285</v>
      </c>
      <c r="D439" s="16">
        <f>139.4</f>
        <v>139.4</v>
      </c>
      <c r="E439" s="16">
        <f>$E$9</f>
        <v>7.28</v>
      </c>
      <c r="F439" s="17">
        <f t="shared" si="38"/>
        <v>1014.832</v>
      </c>
    </row>
    <row r="440" customHeight="1" spans="1:6">
      <c r="A440" s="16" t="s">
        <v>295</v>
      </c>
      <c r="B440" s="16" t="s">
        <v>296</v>
      </c>
      <c r="C440" s="16" t="s">
        <v>285</v>
      </c>
      <c r="D440" s="16">
        <f>107.6</f>
        <v>107.6</v>
      </c>
      <c r="E440" s="16">
        <f>$E$10</f>
        <v>4.64</v>
      </c>
      <c r="F440" s="17">
        <f t="shared" si="38"/>
        <v>499.264</v>
      </c>
    </row>
    <row r="441" customHeight="1" spans="1:6">
      <c r="A441" s="16" t="s">
        <v>298</v>
      </c>
      <c r="B441" s="16" t="s">
        <v>299</v>
      </c>
      <c r="C441" s="16" t="s">
        <v>3</v>
      </c>
      <c r="D441" s="16"/>
      <c r="E441" s="16"/>
      <c r="F441" s="17">
        <f>D448+F448</f>
        <v>35941.67181</v>
      </c>
    </row>
    <row r="442" customHeight="1" spans="1:6">
      <c r="A442" s="16" t="s">
        <v>283</v>
      </c>
      <c r="B442" s="16" t="s">
        <v>385</v>
      </c>
      <c r="C442" s="16" t="s">
        <v>352</v>
      </c>
      <c r="D442" s="16">
        <v>1</v>
      </c>
      <c r="E442" s="16">
        <v>1000</v>
      </c>
      <c r="F442" s="17">
        <f t="shared" ref="F442:F445" si="39">E442*D442</f>
        <v>1000</v>
      </c>
    </row>
    <row r="443" customHeight="1" spans="1:6">
      <c r="A443" s="16" t="s">
        <v>101</v>
      </c>
      <c r="B443" s="16" t="s">
        <v>386</v>
      </c>
      <c r="C443" s="16" t="s">
        <v>161</v>
      </c>
      <c r="D443" s="16">
        <v>8</v>
      </c>
      <c r="E443" s="16">
        <v>6.5</v>
      </c>
      <c r="F443" s="17">
        <f t="shared" si="39"/>
        <v>52</v>
      </c>
    </row>
    <row r="444" customHeight="1" spans="1:6">
      <c r="A444" s="16" t="s">
        <v>287</v>
      </c>
      <c r="B444" s="16" t="s">
        <v>357</v>
      </c>
      <c r="C444" s="16" t="s">
        <v>161</v>
      </c>
      <c r="D444" s="16">
        <v>27</v>
      </c>
      <c r="E444" s="16">
        <v>6.5</v>
      </c>
      <c r="F444" s="17">
        <f t="shared" si="39"/>
        <v>175.5</v>
      </c>
    </row>
    <row r="445" customHeight="1" spans="1:6">
      <c r="A445" s="16" t="s">
        <v>295</v>
      </c>
      <c r="B445" s="16" t="s">
        <v>387</v>
      </c>
      <c r="C445" s="16" t="s">
        <v>112</v>
      </c>
      <c r="D445" s="16">
        <v>100</v>
      </c>
      <c r="E445" s="16">
        <f>317.72*1.0335</f>
        <v>328.36362</v>
      </c>
      <c r="F445" s="17">
        <f t="shared" si="39"/>
        <v>32836.362</v>
      </c>
    </row>
    <row r="446" customHeight="1" spans="1:6">
      <c r="A446" s="16" t="s">
        <v>345</v>
      </c>
      <c r="B446" s="16" t="s">
        <v>388</v>
      </c>
      <c r="C446" s="16" t="s">
        <v>336</v>
      </c>
      <c r="D446" s="16">
        <v>1</v>
      </c>
      <c r="E446" s="17">
        <f>'砼砂浆材料计算表 '!M9</f>
        <v>166.215</v>
      </c>
      <c r="F446" s="17">
        <f t="shared" ref="F446:F455" si="40">D446*E446</f>
        <v>166.215</v>
      </c>
    </row>
    <row r="447" customHeight="1" spans="1:6">
      <c r="A447" s="16" t="s">
        <v>362</v>
      </c>
      <c r="B447" s="16" t="s">
        <v>389</v>
      </c>
      <c r="C447" s="16" t="s">
        <v>104</v>
      </c>
      <c r="D447" s="16">
        <v>26.59</v>
      </c>
      <c r="E447" s="16">
        <v>25</v>
      </c>
      <c r="F447" s="17">
        <f>E447*D447</f>
        <v>664.75</v>
      </c>
    </row>
    <row r="448" customHeight="1" spans="1:6">
      <c r="A448" s="16" t="s">
        <v>364</v>
      </c>
      <c r="B448" s="16" t="s">
        <v>337</v>
      </c>
      <c r="C448" s="16" t="s">
        <v>390</v>
      </c>
      <c r="D448" s="17">
        <f>F442+F443+F444+F445+F446+F447</f>
        <v>34894.827</v>
      </c>
      <c r="E448" s="20">
        <v>0.03</v>
      </c>
      <c r="F448" s="17">
        <f>E448*D448</f>
        <v>1046.84481</v>
      </c>
    </row>
    <row r="449" customHeight="1" spans="1:6">
      <c r="A449" s="16" t="s">
        <v>302</v>
      </c>
      <c r="B449" s="16" t="s">
        <v>303</v>
      </c>
      <c r="C449" s="16" t="s">
        <v>3</v>
      </c>
      <c r="D449" s="16"/>
      <c r="E449" s="16"/>
      <c r="F449" s="17">
        <f>SUM(F450:F452)</f>
        <v>5577.88</v>
      </c>
    </row>
    <row r="450" customHeight="1" spans="1:6">
      <c r="A450" s="16" t="s">
        <v>283</v>
      </c>
      <c r="B450" s="34" t="s">
        <v>391</v>
      </c>
      <c r="C450" s="35" t="s">
        <v>304</v>
      </c>
      <c r="D450" s="16">
        <v>30</v>
      </c>
      <c r="E450" s="16">
        <v>77.36</v>
      </c>
      <c r="F450" s="17">
        <f t="shared" si="40"/>
        <v>2320.8</v>
      </c>
    </row>
    <row r="451" customHeight="1" spans="1:6">
      <c r="A451" s="16" t="s">
        <v>101</v>
      </c>
      <c r="B451" s="34" t="s">
        <v>392</v>
      </c>
      <c r="C451" s="35" t="s">
        <v>304</v>
      </c>
      <c r="D451" s="16">
        <v>55</v>
      </c>
      <c r="E451" s="16">
        <v>50</v>
      </c>
      <c r="F451" s="17">
        <f t="shared" si="40"/>
        <v>2750</v>
      </c>
    </row>
    <row r="452" customHeight="1" spans="1:6">
      <c r="A452" s="16" t="s">
        <v>287</v>
      </c>
      <c r="B452" s="34" t="s">
        <v>393</v>
      </c>
      <c r="C452" s="35" t="s">
        <v>390</v>
      </c>
      <c r="D452" s="16">
        <f>F450+F451</f>
        <v>5070.8</v>
      </c>
      <c r="E452" s="20">
        <v>0.1</v>
      </c>
      <c r="F452" s="17">
        <f t="shared" si="40"/>
        <v>507.08</v>
      </c>
    </row>
    <row r="453" customHeight="1" spans="1:6">
      <c r="A453" s="16">
        <v>1.2</v>
      </c>
      <c r="B453" s="16" t="s">
        <v>307</v>
      </c>
      <c r="C453" s="16" t="s">
        <v>3</v>
      </c>
      <c r="D453" s="17">
        <f>F435</f>
        <v>44342.27581</v>
      </c>
      <c r="E453" s="20">
        <v>0.045</v>
      </c>
      <c r="F453" s="17">
        <f t="shared" si="40"/>
        <v>1995.40241145</v>
      </c>
    </row>
    <row r="454" customHeight="1" spans="1:6">
      <c r="A454" s="16">
        <v>2</v>
      </c>
      <c r="B454" s="16" t="s">
        <v>276</v>
      </c>
      <c r="C454" s="16" t="s">
        <v>3</v>
      </c>
      <c r="D454" s="17">
        <f>F434</f>
        <v>46337.67822145</v>
      </c>
      <c r="E454" s="20">
        <v>0.085</v>
      </c>
      <c r="F454" s="17">
        <f t="shared" si="40"/>
        <v>3938.70264882325</v>
      </c>
    </row>
    <row r="455" customHeight="1" spans="1:6">
      <c r="A455" s="16">
        <v>3</v>
      </c>
      <c r="B455" s="16" t="s">
        <v>308</v>
      </c>
      <c r="C455" s="16" t="s">
        <v>3</v>
      </c>
      <c r="D455" s="17">
        <f>D454+F454</f>
        <v>50276.3808702732</v>
      </c>
      <c r="E455" s="20">
        <v>0.07</v>
      </c>
      <c r="F455" s="17">
        <f t="shared" si="40"/>
        <v>3519.34666091913</v>
      </c>
    </row>
    <row r="456" customHeight="1" spans="1:6">
      <c r="A456" s="16">
        <v>4</v>
      </c>
      <c r="B456" s="16" t="s">
        <v>309</v>
      </c>
      <c r="C456" s="16" t="s">
        <v>3</v>
      </c>
      <c r="D456" s="17"/>
      <c r="E456" s="16"/>
      <c r="F456" s="17">
        <f>SUM(F457:F459)</f>
        <v>174.13895</v>
      </c>
    </row>
    <row r="457" customHeight="1" spans="1:6">
      <c r="A457" s="16"/>
      <c r="B457" s="16" t="str">
        <f>B446</f>
        <v>M15水泥砂浆</v>
      </c>
      <c r="C457" s="16" t="str">
        <f>C446</f>
        <v>m3</v>
      </c>
      <c r="D457" s="17">
        <f>D446</f>
        <v>1</v>
      </c>
      <c r="E457" s="17">
        <f>'砼砂浆材料计算表 '!Q9</f>
        <v>174.13895</v>
      </c>
      <c r="F457" s="17">
        <f>D457*E457</f>
        <v>174.13895</v>
      </c>
    </row>
    <row r="458" customHeight="1" spans="1:6">
      <c r="A458" s="16"/>
      <c r="B458" s="16"/>
      <c r="C458" s="16"/>
      <c r="D458" s="17"/>
      <c r="E458" s="17"/>
      <c r="F458" s="17"/>
    </row>
    <row r="459" customHeight="1" spans="1:6">
      <c r="A459" s="16"/>
      <c r="B459" s="16"/>
      <c r="C459" s="16"/>
      <c r="D459" s="17"/>
      <c r="E459" s="16"/>
      <c r="F459" s="16"/>
    </row>
    <row r="460" customHeight="1" spans="1:6">
      <c r="A460" s="16">
        <v>5</v>
      </c>
      <c r="B460" s="16" t="s">
        <v>310</v>
      </c>
      <c r="C460" s="16" t="s">
        <v>3</v>
      </c>
      <c r="D460" s="17">
        <f>D455+F455+F456</f>
        <v>53969.8664811924</v>
      </c>
      <c r="E460" s="20">
        <v>0.09</v>
      </c>
      <c r="F460" s="17">
        <f>D460*E460</f>
        <v>4857.28798330731</v>
      </c>
    </row>
    <row r="461" customHeight="1" spans="1:6">
      <c r="A461" s="16"/>
      <c r="B461" s="16" t="s">
        <v>311</v>
      </c>
      <c r="C461" s="16" t="s">
        <v>3</v>
      </c>
      <c r="D461" s="16"/>
      <c r="E461" s="16"/>
      <c r="F461" s="17">
        <f>D460+F460</f>
        <v>58827.1544644997</v>
      </c>
    </row>
    <row r="462" customHeight="1" spans="1:6">
      <c r="A462" s="16"/>
      <c r="B462" s="16" t="s">
        <v>394</v>
      </c>
      <c r="C462" s="16"/>
      <c r="D462" s="16"/>
      <c r="E462" s="16"/>
      <c r="F462" s="17">
        <f>F461/100</f>
        <v>588.271544644997</v>
      </c>
    </row>
    <row r="463" ht="18.95" customHeight="1" spans="1:6">
      <c r="A463" s="13" t="s">
        <v>264</v>
      </c>
      <c r="B463" s="13"/>
      <c r="C463" s="13"/>
      <c r="D463" s="13"/>
      <c r="E463" s="13"/>
      <c r="F463" s="13"/>
    </row>
    <row r="464" ht="18.95" customHeight="1" spans="1:5">
      <c r="A464" s="24" t="s">
        <v>395</v>
      </c>
      <c r="B464" s="24"/>
      <c r="C464" s="24"/>
      <c r="D464" s="11" t="s">
        <v>272</v>
      </c>
      <c r="E464" s="11" t="s">
        <v>396</v>
      </c>
    </row>
    <row r="465" ht="18.95" customHeight="1" spans="1:6">
      <c r="A465" s="33" t="s">
        <v>397</v>
      </c>
      <c r="B465" s="24"/>
      <c r="C465" s="24"/>
      <c r="D465" s="11" t="s">
        <v>316</v>
      </c>
      <c r="E465" s="25">
        <f>F497</f>
        <v>112.261000566279</v>
      </c>
      <c r="F465" s="25"/>
    </row>
    <row r="466" ht="18.95" customHeight="1" spans="1:6">
      <c r="A466" s="16" t="s">
        <v>133</v>
      </c>
      <c r="B466" s="16" t="s">
        <v>275</v>
      </c>
      <c r="C466" s="16" t="s">
        <v>48</v>
      </c>
      <c r="D466" s="16" t="s">
        <v>64</v>
      </c>
      <c r="E466" s="16" t="s">
        <v>134</v>
      </c>
      <c r="F466" s="16" t="s">
        <v>135</v>
      </c>
    </row>
    <row r="467" ht="18.95" customHeight="1" spans="1:6">
      <c r="A467" s="16">
        <v>1</v>
      </c>
      <c r="B467" s="16" t="s">
        <v>277</v>
      </c>
      <c r="C467" s="16" t="s">
        <v>3</v>
      </c>
      <c r="D467" s="16"/>
      <c r="E467" s="16"/>
      <c r="F467" s="17">
        <f>F468+F492</f>
        <v>8830.63908417975</v>
      </c>
    </row>
    <row r="468" ht="18.95" customHeight="1" spans="1:6">
      <c r="A468" s="16">
        <v>1.1</v>
      </c>
      <c r="B468" s="16" t="s">
        <v>279</v>
      </c>
      <c r="C468" s="16" t="s">
        <v>3</v>
      </c>
      <c r="D468" s="16"/>
      <c r="E468" s="16"/>
      <c r="F468" s="17">
        <f>F469+F474+F483</f>
        <v>8450.37232935861</v>
      </c>
    </row>
    <row r="469" ht="18.95" customHeight="1" spans="1:6">
      <c r="A469" s="16" t="s">
        <v>280</v>
      </c>
      <c r="B469" s="16" t="s">
        <v>281</v>
      </c>
      <c r="C469" s="16" t="s">
        <v>3</v>
      </c>
      <c r="D469" s="16"/>
      <c r="E469" s="16" t="s">
        <v>282</v>
      </c>
      <c r="F469" s="17">
        <f>SUM(F470:F473)</f>
        <v>1504.162</v>
      </c>
    </row>
    <row r="470" ht="18.95" customHeight="1" spans="1:6">
      <c r="A470" s="16" t="s">
        <v>283</v>
      </c>
      <c r="B470" s="16" t="s">
        <v>284</v>
      </c>
      <c r="C470" s="16" t="s">
        <v>285</v>
      </c>
      <c r="D470" s="16">
        <v>14.7</v>
      </c>
      <c r="E470" s="16">
        <f>$E$7</f>
        <v>9.27</v>
      </c>
      <c r="F470" s="17">
        <f t="shared" ref="F470:F473" si="41">D470*E470</f>
        <v>136.269</v>
      </c>
    </row>
    <row r="471" ht="18.95" customHeight="1" spans="1:6">
      <c r="A471" s="16" t="s">
        <v>101</v>
      </c>
      <c r="B471" s="16" t="s">
        <v>286</v>
      </c>
      <c r="C471" s="16" t="s">
        <v>285</v>
      </c>
      <c r="D471" s="16">
        <v>18.9</v>
      </c>
      <c r="E471" s="16">
        <f>$E$8</f>
        <v>8.57</v>
      </c>
      <c r="F471" s="17">
        <f t="shared" si="41"/>
        <v>161.973</v>
      </c>
    </row>
    <row r="472" ht="18.95" customHeight="1" spans="1:6">
      <c r="A472" s="16" t="s">
        <v>287</v>
      </c>
      <c r="B472" s="16" t="s">
        <v>288</v>
      </c>
      <c r="C472" s="16" t="s">
        <v>285</v>
      </c>
      <c r="D472" s="16">
        <v>140.6</v>
      </c>
      <c r="E472" s="16">
        <f>$E$9</f>
        <v>7.28</v>
      </c>
      <c r="F472" s="17">
        <f t="shared" si="41"/>
        <v>1023.568</v>
      </c>
    </row>
    <row r="473" ht="18.95" customHeight="1" spans="1:6">
      <c r="A473" s="16" t="s">
        <v>295</v>
      </c>
      <c r="B473" s="16" t="s">
        <v>296</v>
      </c>
      <c r="C473" s="16" t="s">
        <v>285</v>
      </c>
      <c r="D473" s="16">
        <v>39.3</v>
      </c>
      <c r="E473" s="16">
        <f>$E$10</f>
        <v>4.64</v>
      </c>
      <c r="F473" s="17">
        <f t="shared" si="41"/>
        <v>182.352</v>
      </c>
    </row>
    <row r="474" ht="18.95" customHeight="1" spans="1:6">
      <c r="A474" s="16" t="s">
        <v>298</v>
      </c>
      <c r="B474" s="16" t="s">
        <v>299</v>
      </c>
      <c r="C474" s="16" t="s">
        <v>3</v>
      </c>
      <c r="D474" s="16"/>
      <c r="E474" s="16"/>
      <c r="F474" s="17">
        <f>F475+F476+F477+F478+F479+F480+F481+F482</f>
        <v>5786.674248576</v>
      </c>
    </row>
    <row r="475" ht="18.95" customHeight="1" spans="1:6">
      <c r="A475" s="16" t="s">
        <v>283</v>
      </c>
      <c r="B475" s="16" t="s">
        <v>385</v>
      </c>
      <c r="C475" s="16" t="s">
        <v>352</v>
      </c>
      <c r="D475" s="16">
        <v>2.24</v>
      </c>
      <c r="E475" s="17">
        <f>'主要材料价格表 '!H13*1.033</f>
        <v>1480.10306</v>
      </c>
      <c r="F475" s="17">
        <f t="shared" ref="F475:F478" si="42">E475*D475</f>
        <v>3315.4308544</v>
      </c>
    </row>
    <row r="476" ht="18.95" customHeight="1" spans="1:6">
      <c r="A476" s="16" t="s">
        <v>101</v>
      </c>
      <c r="B476" s="16" t="s">
        <v>398</v>
      </c>
      <c r="C476" s="16" t="s">
        <v>161</v>
      </c>
      <c r="D476" s="16">
        <v>20.69</v>
      </c>
      <c r="E476" s="16">
        <v>5.3</v>
      </c>
      <c r="F476" s="17">
        <f t="shared" si="42"/>
        <v>109.657</v>
      </c>
    </row>
    <row r="477" ht="18.95" customHeight="1" spans="1:6">
      <c r="A477" s="16" t="s">
        <v>287</v>
      </c>
      <c r="B477" s="16" t="s">
        <v>357</v>
      </c>
      <c r="C477" s="16" t="s">
        <v>161</v>
      </c>
      <c r="D477" s="16">
        <v>1.04</v>
      </c>
      <c r="E477" s="16">
        <v>6.3</v>
      </c>
      <c r="F477" s="17">
        <f t="shared" si="42"/>
        <v>6.552</v>
      </c>
    </row>
    <row r="478" ht="18.95" customHeight="1" spans="1:6">
      <c r="A478" s="16" t="s">
        <v>295</v>
      </c>
      <c r="B478" s="16" t="s">
        <v>399</v>
      </c>
      <c r="C478" s="16" t="s">
        <v>161</v>
      </c>
      <c r="D478" s="16">
        <v>5.34</v>
      </c>
      <c r="E478" s="16">
        <v>5.3</v>
      </c>
      <c r="F478" s="17">
        <f t="shared" si="42"/>
        <v>28.302</v>
      </c>
    </row>
    <row r="479" ht="18.95" customHeight="1" spans="1:6">
      <c r="A479" s="16" t="s">
        <v>345</v>
      </c>
      <c r="B479" s="16" t="s">
        <v>400</v>
      </c>
      <c r="C479" s="16" t="s">
        <v>161</v>
      </c>
      <c r="D479" s="16">
        <v>312.82</v>
      </c>
      <c r="E479" s="17">
        <v>5.2</v>
      </c>
      <c r="F479" s="17">
        <f t="shared" ref="F479" si="43">D479*E479</f>
        <v>1626.664</v>
      </c>
    </row>
    <row r="480" ht="18.95" customHeight="1" spans="1:6">
      <c r="A480" s="16" t="s">
        <v>362</v>
      </c>
      <c r="B480" s="16" t="s">
        <v>401</v>
      </c>
      <c r="C480" s="16" t="str">
        <f>C475</f>
        <v>m³</v>
      </c>
      <c r="D480" s="16">
        <v>0.99</v>
      </c>
      <c r="E480" s="16">
        <v>450</v>
      </c>
      <c r="F480" s="17">
        <f>E480*D480</f>
        <v>445.5</v>
      </c>
    </row>
    <row r="481" ht="18.95" customHeight="1" spans="1:6">
      <c r="A481" s="16" t="s">
        <v>364</v>
      </c>
      <c r="B481" s="16" t="s">
        <v>356</v>
      </c>
      <c r="C481" s="16" t="str">
        <f>C478</f>
        <v>kg</v>
      </c>
      <c r="D481" s="16">
        <v>5.08</v>
      </c>
      <c r="E481" s="16">
        <v>6.3</v>
      </c>
      <c r="F481" s="17">
        <f>E481*D481</f>
        <v>32.004</v>
      </c>
    </row>
    <row r="482" ht="18.95" customHeight="1" spans="1:6">
      <c r="A482" s="31" t="s">
        <v>402</v>
      </c>
      <c r="B482" s="16" t="s">
        <v>337</v>
      </c>
      <c r="C482" s="16" t="s">
        <v>390</v>
      </c>
      <c r="D482" s="17">
        <f>F475+F476+F477+F478+F479+F480+F481</f>
        <v>5564.1098544</v>
      </c>
      <c r="E482" s="20">
        <v>0.04</v>
      </c>
      <c r="F482" s="17">
        <f>E482*D482</f>
        <v>222.564394176</v>
      </c>
    </row>
    <row r="483" ht="18.95" customHeight="1" spans="1:6">
      <c r="A483" s="16" t="s">
        <v>302</v>
      </c>
      <c r="B483" s="16" t="s">
        <v>303</v>
      </c>
      <c r="C483" s="16" t="s">
        <v>3</v>
      </c>
      <c r="D483" s="16"/>
      <c r="E483" s="16"/>
      <c r="F483" s="17">
        <f>SUM(F484:F491)</f>
        <v>1159.53608078261</v>
      </c>
    </row>
    <row r="484" ht="18.95" customHeight="1" spans="1:6">
      <c r="A484" s="16" t="s">
        <v>283</v>
      </c>
      <c r="B484" s="34" t="s">
        <v>403</v>
      </c>
      <c r="C484" s="35" t="s">
        <v>304</v>
      </c>
      <c r="D484" s="16">
        <v>4.55</v>
      </c>
      <c r="E484" s="17">
        <f>'机械台班 '!C52</f>
        <v>26.1435494071146</v>
      </c>
      <c r="F484" s="17">
        <f t="shared" ref="F484:F495" si="44">D484*E484</f>
        <v>118.953149802372</v>
      </c>
    </row>
    <row r="485" ht="18.95" customHeight="1" spans="1:6">
      <c r="A485" s="16" t="s">
        <v>101</v>
      </c>
      <c r="B485" s="36" t="s">
        <v>404</v>
      </c>
      <c r="C485" s="35" t="s">
        <v>304</v>
      </c>
      <c r="D485" s="16">
        <v>3.8</v>
      </c>
      <c r="E485" s="16">
        <f>'机械台班 '!C53</f>
        <v>11.96</v>
      </c>
      <c r="F485" s="17">
        <f t="shared" si="44"/>
        <v>45.448</v>
      </c>
    </row>
    <row r="486" ht="18.95" customHeight="1" spans="1:6">
      <c r="A486" s="31" t="s">
        <v>113</v>
      </c>
      <c r="B486" s="35" t="s">
        <v>359</v>
      </c>
      <c r="C486" s="35" t="s">
        <v>304</v>
      </c>
      <c r="D486" s="16">
        <v>0.16</v>
      </c>
      <c r="E486" s="17">
        <f>'建筑单价分析表 '!E356</f>
        <v>30.212</v>
      </c>
      <c r="F486" s="17">
        <f t="shared" ref="F486:F491" si="45">E486*D486</f>
        <v>4.83392</v>
      </c>
    </row>
    <row r="487" ht="18.95" customHeight="1" spans="1:6">
      <c r="A487" s="31" t="s">
        <v>116</v>
      </c>
      <c r="B487" s="35" t="s">
        <v>360</v>
      </c>
      <c r="C487" s="35" t="s">
        <v>304</v>
      </c>
      <c r="D487" s="16">
        <v>0.43</v>
      </c>
      <c r="E487" s="16">
        <f>'机械台班 '!C35</f>
        <v>17.724</v>
      </c>
      <c r="F487" s="17">
        <f t="shared" si="45"/>
        <v>7.62132</v>
      </c>
    </row>
    <row r="488" ht="18.95" customHeight="1" spans="1:6">
      <c r="A488" s="31" t="s">
        <v>119</v>
      </c>
      <c r="B488" s="35" t="s">
        <v>239</v>
      </c>
      <c r="C488" s="35" t="s">
        <v>304</v>
      </c>
      <c r="D488" s="16">
        <v>11.6</v>
      </c>
      <c r="E488" s="16">
        <f>'机械台班 '!C29</f>
        <v>60.021</v>
      </c>
      <c r="F488" s="17">
        <f t="shared" si="45"/>
        <v>696.2436</v>
      </c>
    </row>
    <row r="489" ht="18.95" customHeight="1" spans="1:6">
      <c r="A489" s="31" t="s">
        <v>405</v>
      </c>
      <c r="B489" s="35" t="s">
        <v>406</v>
      </c>
      <c r="C489" s="35" t="s">
        <v>304</v>
      </c>
      <c r="D489" s="16">
        <v>1.63</v>
      </c>
      <c r="E489" s="16">
        <f>'机械台班 '!C31</f>
        <v>48.234</v>
      </c>
      <c r="F489" s="17">
        <f t="shared" si="45"/>
        <v>78.62142</v>
      </c>
    </row>
    <row r="490" ht="18.95" customHeight="1" spans="1:6">
      <c r="A490" s="31" t="s">
        <v>407</v>
      </c>
      <c r="B490" s="35" t="s">
        <v>408</v>
      </c>
      <c r="C490" s="35" t="s">
        <v>304</v>
      </c>
      <c r="D490" s="16">
        <v>6.51</v>
      </c>
      <c r="E490" s="16">
        <f>'机械台班 '!C32</f>
        <v>15.73</v>
      </c>
      <c r="F490" s="17">
        <f t="shared" si="45"/>
        <v>102.4023</v>
      </c>
    </row>
    <row r="491" ht="18.95" customHeight="1" spans="1:6">
      <c r="A491" s="31" t="s">
        <v>402</v>
      </c>
      <c r="B491" s="35" t="s">
        <v>306</v>
      </c>
      <c r="C491" s="35" t="s">
        <v>3</v>
      </c>
      <c r="D491" s="17">
        <f>F484+F485+F486+F487+F488+F489+F490</f>
        <v>1054.12370980237</v>
      </c>
      <c r="E491" s="29">
        <v>0.1</v>
      </c>
      <c r="F491" s="17">
        <f t="shared" si="45"/>
        <v>105.412370980237</v>
      </c>
    </row>
    <row r="492" ht="18.95" customHeight="1" spans="1:6">
      <c r="A492" s="16">
        <v>1.2</v>
      </c>
      <c r="B492" s="16" t="s">
        <v>307</v>
      </c>
      <c r="C492" s="16" t="s">
        <v>3</v>
      </c>
      <c r="D492" s="17">
        <f>F468</f>
        <v>8450.37232935861</v>
      </c>
      <c r="E492" s="20">
        <v>0.045</v>
      </c>
      <c r="F492" s="17">
        <f t="shared" si="44"/>
        <v>380.266754821138</v>
      </c>
    </row>
    <row r="493" ht="18.95" customHeight="1" spans="1:6">
      <c r="A493" s="16">
        <v>2</v>
      </c>
      <c r="B493" s="16" t="s">
        <v>276</v>
      </c>
      <c r="C493" s="16" t="s">
        <v>3</v>
      </c>
      <c r="D493" s="17">
        <f>F467</f>
        <v>8830.63908417975</v>
      </c>
      <c r="E493" s="20">
        <v>0.09</v>
      </c>
      <c r="F493" s="17">
        <f t="shared" si="44"/>
        <v>794.757517576177</v>
      </c>
    </row>
    <row r="494" ht="18.95" customHeight="1" spans="1:6">
      <c r="A494" s="16">
        <v>3</v>
      </c>
      <c r="B494" s="16" t="s">
        <v>308</v>
      </c>
      <c r="C494" s="16" t="s">
        <v>3</v>
      </c>
      <c r="D494" s="17">
        <f>D493+F493</f>
        <v>9625.39660175593</v>
      </c>
      <c r="E494" s="20">
        <v>0.07</v>
      </c>
      <c r="F494" s="17">
        <f t="shared" si="44"/>
        <v>673.777762122915</v>
      </c>
    </row>
    <row r="495" ht="18.95" customHeight="1" spans="1:6">
      <c r="A495" s="16">
        <v>5</v>
      </c>
      <c r="B495" s="16" t="s">
        <v>310</v>
      </c>
      <c r="C495" s="16" t="s">
        <v>3</v>
      </c>
      <c r="D495" s="17">
        <f>D494+F494</f>
        <v>10299.1743638788</v>
      </c>
      <c r="E495" s="20">
        <v>0.09</v>
      </c>
      <c r="F495" s="17">
        <f t="shared" si="44"/>
        <v>926.925692749096</v>
      </c>
    </row>
    <row r="496" ht="18.95" customHeight="1" spans="1:6">
      <c r="A496" s="16"/>
      <c r="B496" s="16" t="s">
        <v>311</v>
      </c>
      <c r="C496" s="16" t="s">
        <v>3</v>
      </c>
      <c r="D496" s="16"/>
      <c r="E496" s="16"/>
      <c r="F496" s="17">
        <f>D495+F495</f>
        <v>11226.1000566279</v>
      </c>
    </row>
    <row r="497" ht="18.95" customHeight="1" spans="1:6">
      <c r="A497" s="16"/>
      <c r="B497" s="16" t="s">
        <v>409</v>
      </c>
      <c r="C497" s="16"/>
      <c r="D497" s="16"/>
      <c r="E497" s="16"/>
      <c r="F497" s="26">
        <f>F496/100</f>
        <v>112.261000566279</v>
      </c>
    </row>
    <row r="498" ht="18.95" customHeight="1" spans="1:6">
      <c r="A498" s="13" t="s">
        <v>264</v>
      </c>
      <c r="B498" s="13"/>
      <c r="C498" s="13"/>
      <c r="D498" s="13"/>
      <c r="E498" s="13"/>
      <c r="F498" s="13"/>
    </row>
    <row r="499" ht="18.95" customHeight="1" spans="1:5">
      <c r="A499" s="24" t="s">
        <v>410</v>
      </c>
      <c r="B499" s="24"/>
      <c r="C499" s="24"/>
      <c r="D499" s="11" t="s">
        <v>272</v>
      </c>
      <c r="E499" s="11" t="s">
        <v>411</v>
      </c>
    </row>
    <row r="500" ht="18.95" customHeight="1" spans="1:6">
      <c r="A500" s="33" t="s">
        <v>397</v>
      </c>
      <c r="B500" s="24"/>
      <c r="C500" s="24"/>
      <c r="D500" s="11" t="s">
        <v>316</v>
      </c>
      <c r="E500" s="25">
        <f>F535</f>
        <v>54.6605376066353</v>
      </c>
      <c r="F500" s="25"/>
    </row>
    <row r="501" ht="18.95" customHeight="1" spans="1:6">
      <c r="A501" s="16" t="s">
        <v>133</v>
      </c>
      <c r="B501" s="16" t="s">
        <v>275</v>
      </c>
      <c r="C501" s="16" t="s">
        <v>48</v>
      </c>
      <c r="D501" s="16" t="s">
        <v>64</v>
      </c>
      <c r="E501" s="16" t="s">
        <v>134</v>
      </c>
      <c r="F501" s="16" t="s">
        <v>135</v>
      </c>
    </row>
    <row r="502" ht="18.95" customHeight="1" spans="1:6">
      <c r="A502" s="16">
        <v>1</v>
      </c>
      <c r="B502" s="16" t="s">
        <v>277</v>
      </c>
      <c r="C502" s="16" t="s">
        <v>3</v>
      </c>
      <c r="D502" s="16"/>
      <c r="E502" s="16"/>
      <c r="F502" s="17">
        <f>F503+F527</f>
        <v>4048.02522575</v>
      </c>
    </row>
    <row r="503" ht="18.95" customHeight="1" spans="1:6">
      <c r="A503" s="16">
        <v>1.1</v>
      </c>
      <c r="B503" s="16" t="s">
        <v>279</v>
      </c>
      <c r="C503" s="16" t="s">
        <v>3</v>
      </c>
      <c r="D503" s="16"/>
      <c r="E503" s="16"/>
      <c r="F503" s="17">
        <f>F504+F509+F518</f>
        <v>3873.70835</v>
      </c>
    </row>
    <row r="504" ht="18.95" customHeight="1" spans="1:6">
      <c r="A504" s="16" t="s">
        <v>280</v>
      </c>
      <c r="B504" s="16" t="s">
        <v>281</v>
      </c>
      <c r="C504" s="16" t="s">
        <v>3</v>
      </c>
      <c r="D504" s="16"/>
      <c r="E504" s="16" t="s">
        <v>282</v>
      </c>
      <c r="F504" s="17">
        <f>SUM(F505:F508)</f>
        <v>1936.55</v>
      </c>
    </row>
    <row r="505" ht="18.95" customHeight="1" spans="1:6">
      <c r="A505" s="16" t="s">
        <v>283</v>
      </c>
      <c r="B505" s="16" t="s">
        <v>284</v>
      </c>
      <c r="C505" s="16" t="s">
        <v>285</v>
      </c>
      <c r="D505" s="16">
        <f>16.7+0.7</f>
        <v>17.4</v>
      </c>
      <c r="E505" s="16">
        <f>$E$7</f>
        <v>9.27</v>
      </c>
      <c r="F505" s="17">
        <f t="shared" ref="F505:F508" si="46">D505*E505</f>
        <v>161.298</v>
      </c>
    </row>
    <row r="506" ht="18.95" customHeight="1" spans="1:6">
      <c r="A506" s="16" t="s">
        <v>101</v>
      </c>
      <c r="B506" s="16" t="s">
        <v>286</v>
      </c>
      <c r="C506" s="16" t="s">
        <v>285</v>
      </c>
      <c r="D506" s="16">
        <f>2.8+48.8</f>
        <v>51.6</v>
      </c>
      <c r="E506" s="16">
        <f>$E$8</f>
        <v>8.57</v>
      </c>
      <c r="F506" s="17">
        <f t="shared" si="46"/>
        <v>442.212</v>
      </c>
    </row>
    <row r="507" ht="18.95" customHeight="1" spans="1:6">
      <c r="A507" s="16" t="s">
        <v>287</v>
      </c>
      <c r="B507" s="16" t="s">
        <v>288</v>
      </c>
      <c r="C507" s="16" t="s">
        <v>285</v>
      </c>
      <c r="D507" s="16">
        <f>3.1+179.5</f>
        <v>182.6</v>
      </c>
      <c r="E507" s="16">
        <f>$E$9</f>
        <v>7.28</v>
      </c>
      <c r="F507" s="17">
        <f t="shared" si="46"/>
        <v>1329.328</v>
      </c>
    </row>
    <row r="508" ht="18.95" customHeight="1" spans="1:6">
      <c r="A508" s="16" t="s">
        <v>295</v>
      </c>
      <c r="B508" s="16" t="s">
        <v>296</v>
      </c>
      <c r="C508" s="16" t="s">
        <v>285</v>
      </c>
      <c r="D508" s="16">
        <v>0.8</v>
      </c>
      <c r="E508" s="16">
        <f>$E$10</f>
        <v>4.64</v>
      </c>
      <c r="F508" s="17">
        <f t="shared" si="46"/>
        <v>3.712</v>
      </c>
    </row>
    <row r="509" ht="18.95" customHeight="1" spans="1:6">
      <c r="A509" s="16" t="s">
        <v>298</v>
      </c>
      <c r="B509" s="16" t="s">
        <v>299</v>
      </c>
      <c r="C509" s="16" t="s">
        <v>3</v>
      </c>
      <c r="D509" s="16"/>
      <c r="E509" s="16"/>
      <c r="F509" s="17">
        <f>F510+F511+F512+F513+F514+F515+F516+F517</f>
        <v>1161.531696</v>
      </c>
    </row>
    <row r="510" ht="18.95" customHeight="1" spans="1:6">
      <c r="A510" s="16" t="s">
        <v>283</v>
      </c>
      <c r="B510" s="16" t="s">
        <v>412</v>
      </c>
      <c r="C510" s="16" t="s">
        <v>161</v>
      </c>
      <c r="D510" s="16">
        <f>70.54</f>
        <v>70.54</v>
      </c>
      <c r="E510" s="17">
        <v>4.62</v>
      </c>
      <c r="F510" s="17">
        <f>E510*D510</f>
        <v>325.8948</v>
      </c>
    </row>
    <row r="511" ht="18.95" customHeight="1" spans="1:6">
      <c r="A511" s="16" t="s">
        <v>101</v>
      </c>
      <c r="B511" s="16" t="s">
        <v>386</v>
      </c>
      <c r="C511" s="16" t="s">
        <v>161</v>
      </c>
      <c r="D511" s="16">
        <v>50.62</v>
      </c>
      <c r="E511" s="17">
        <v>3.42</v>
      </c>
      <c r="F511" s="17">
        <f>E511*D511</f>
        <v>173.1204</v>
      </c>
    </row>
    <row r="512" ht="18.95" customHeight="1" spans="1:6">
      <c r="A512" s="16" t="s">
        <v>287</v>
      </c>
      <c r="B512" s="16" t="s">
        <v>413</v>
      </c>
      <c r="C512" s="16" t="s">
        <v>161</v>
      </c>
      <c r="D512" s="16">
        <v>27.03</v>
      </c>
      <c r="E512" s="17">
        <v>4.27</v>
      </c>
      <c r="F512" s="17">
        <f>E512*D512</f>
        <v>115.4181</v>
      </c>
    </row>
    <row r="513" ht="18.95" customHeight="1" spans="1:6">
      <c r="A513" s="16" t="s">
        <v>295</v>
      </c>
      <c r="B513" s="16" t="s">
        <v>398</v>
      </c>
      <c r="C513" s="16" t="s">
        <v>161</v>
      </c>
      <c r="D513" s="16">
        <v>0.2</v>
      </c>
      <c r="E513" s="16">
        <v>4.27</v>
      </c>
      <c r="F513" s="17">
        <f>E513*D513</f>
        <v>0.854</v>
      </c>
    </row>
    <row r="514" ht="18.95" customHeight="1" spans="1:6">
      <c r="A514" s="16" t="s">
        <v>345</v>
      </c>
      <c r="B514" s="16" t="s">
        <v>356</v>
      </c>
      <c r="C514" s="16" t="str">
        <f>C511</f>
        <v>kg</v>
      </c>
      <c r="D514" s="16">
        <f>0.5+1.24</f>
        <v>1.74</v>
      </c>
      <c r="E514" s="16">
        <v>6.31</v>
      </c>
      <c r="F514" s="17">
        <f>E514*D514</f>
        <v>10.9794</v>
      </c>
    </row>
    <row r="515" ht="18.95" customHeight="1" spans="1:6">
      <c r="A515" s="16" t="s">
        <v>362</v>
      </c>
      <c r="B515" s="16" t="s">
        <v>400</v>
      </c>
      <c r="C515" s="16" t="s">
        <v>161</v>
      </c>
      <c r="D515" s="16">
        <v>76.56</v>
      </c>
      <c r="E515" s="17">
        <v>5.2</v>
      </c>
      <c r="F515" s="17">
        <f>D515*E515</f>
        <v>398.112</v>
      </c>
    </row>
    <row r="516" ht="18.95" customHeight="1" spans="1:6">
      <c r="A516" s="16" t="s">
        <v>364</v>
      </c>
      <c r="B516" s="16" t="s">
        <v>401</v>
      </c>
      <c r="C516" s="16" t="s">
        <v>352</v>
      </c>
      <c r="D516" s="16">
        <v>0.19</v>
      </c>
      <c r="E516" s="16">
        <v>486.73</v>
      </c>
      <c r="F516" s="17">
        <f>E516*D516</f>
        <v>92.4787</v>
      </c>
    </row>
    <row r="517" ht="18.95" customHeight="1" spans="1:6">
      <c r="A517" s="16" t="s">
        <v>305</v>
      </c>
      <c r="B517" s="16" t="s">
        <v>337</v>
      </c>
      <c r="C517" s="16" t="s">
        <v>390</v>
      </c>
      <c r="D517" s="17">
        <f>F510+F511+F512+F513+F514+F515+F516</f>
        <v>1116.8574</v>
      </c>
      <c r="E517" s="20">
        <v>0.04</v>
      </c>
      <c r="F517" s="17">
        <f>E517*D517</f>
        <v>44.674296</v>
      </c>
    </row>
    <row r="518" ht="18.95" customHeight="1" spans="1:6">
      <c r="A518" s="16" t="s">
        <v>302</v>
      </c>
      <c r="B518" s="16" t="s">
        <v>303</v>
      </c>
      <c r="C518" s="16" t="s">
        <v>3</v>
      </c>
      <c r="D518" s="16"/>
      <c r="E518" s="16"/>
      <c r="F518" s="17">
        <f>SUM(F519:F526)</f>
        <v>775.626654</v>
      </c>
    </row>
    <row r="519" ht="18.95" customHeight="1" spans="1:6">
      <c r="A519" s="16" t="s">
        <v>283</v>
      </c>
      <c r="B519" s="34" t="s">
        <v>403</v>
      </c>
      <c r="C519" s="35" t="s">
        <v>304</v>
      </c>
      <c r="D519" s="16">
        <v>0</v>
      </c>
      <c r="E519" s="17">
        <f>'机械台班 '!C87</f>
        <v>0</v>
      </c>
      <c r="F519" s="17">
        <f>D519*E519</f>
        <v>0</v>
      </c>
    </row>
    <row r="520" ht="18.95" customHeight="1" spans="1:6">
      <c r="A520" s="16" t="s">
        <v>101</v>
      </c>
      <c r="B520" s="36" t="s">
        <v>414</v>
      </c>
      <c r="C520" s="35" t="s">
        <v>304</v>
      </c>
      <c r="D520" s="16">
        <v>0.1</v>
      </c>
      <c r="E520" s="17">
        <v>3.27</v>
      </c>
      <c r="F520" s="17">
        <f>D520*E520</f>
        <v>0.327</v>
      </c>
    </row>
    <row r="521" ht="18.95" customHeight="1" spans="1:6">
      <c r="A521" s="31" t="s">
        <v>113</v>
      </c>
      <c r="B521" s="35" t="s">
        <v>359</v>
      </c>
      <c r="C521" s="35" t="s">
        <v>304</v>
      </c>
      <c r="D521" s="16">
        <v>0.03</v>
      </c>
      <c r="E521" s="17">
        <v>30.2</v>
      </c>
      <c r="F521" s="17">
        <f t="shared" ref="F521:F526" si="47">E521*D521</f>
        <v>0.906</v>
      </c>
    </row>
    <row r="522" ht="18.95" customHeight="1" spans="1:6">
      <c r="A522" s="31" t="s">
        <v>116</v>
      </c>
      <c r="B522" s="35" t="s">
        <v>360</v>
      </c>
      <c r="C522" s="35" t="s">
        <v>304</v>
      </c>
      <c r="D522" s="16">
        <v>0.09</v>
      </c>
      <c r="E522" s="16">
        <v>17.7</v>
      </c>
      <c r="F522" s="17">
        <f t="shared" si="47"/>
        <v>1.593</v>
      </c>
    </row>
    <row r="523" ht="18.95" customHeight="1" spans="1:6">
      <c r="A523" s="31" t="s">
        <v>119</v>
      </c>
      <c r="B523" s="35" t="s">
        <v>239</v>
      </c>
      <c r="C523" s="35" t="s">
        <v>304</v>
      </c>
      <c r="D523" s="16">
        <v>11.54</v>
      </c>
      <c r="E523" s="16">
        <v>60.021</v>
      </c>
      <c r="F523" s="17">
        <f t="shared" si="47"/>
        <v>692.64234</v>
      </c>
    </row>
    <row r="524" ht="18.95" customHeight="1" spans="1:6">
      <c r="A524" s="31" t="s">
        <v>405</v>
      </c>
      <c r="B524" s="35" t="s">
        <v>406</v>
      </c>
      <c r="C524" s="35" t="s">
        <v>304</v>
      </c>
      <c r="D524" s="16">
        <v>0.2</v>
      </c>
      <c r="E524" s="16">
        <f>'机械台班 '!C31</f>
        <v>48.234</v>
      </c>
      <c r="F524" s="17">
        <f t="shared" si="47"/>
        <v>9.6468</v>
      </c>
    </row>
    <row r="525" ht="18.95" customHeight="1" spans="1:6">
      <c r="A525" s="31" t="s">
        <v>407</v>
      </c>
      <c r="B525" s="35" t="s">
        <v>408</v>
      </c>
      <c r="C525" s="35" t="s">
        <v>304</v>
      </c>
      <c r="D525" s="16">
        <v>2.82</v>
      </c>
      <c r="E525" s="16">
        <f>'机械台班 '!C67</f>
        <v>0</v>
      </c>
      <c r="F525" s="17">
        <f t="shared" si="47"/>
        <v>0</v>
      </c>
    </row>
    <row r="526" ht="18.95" customHeight="1" spans="1:6">
      <c r="A526" s="31" t="s">
        <v>402</v>
      </c>
      <c r="B526" s="35" t="s">
        <v>306</v>
      </c>
      <c r="C526" s="35" t="s">
        <v>3</v>
      </c>
      <c r="D526" s="17">
        <f>F519+F520+F521+F522+F523+F524+F525</f>
        <v>705.11514</v>
      </c>
      <c r="E526" s="29">
        <v>0.1</v>
      </c>
      <c r="F526" s="17">
        <f t="shared" si="47"/>
        <v>70.511514</v>
      </c>
    </row>
    <row r="527" ht="18.95" customHeight="1" spans="1:6">
      <c r="A527" s="16">
        <v>1.2</v>
      </c>
      <c r="B527" s="16" t="s">
        <v>307</v>
      </c>
      <c r="C527" s="16" t="s">
        <v>3</v>
      </c>
      <c r="D527" s="17">
        <f>F503</f>
        <v>3873.70835</v>
      </c>
      <c r="E527" s="20">
        <v>0.045</v>
      </c>
      <c r="F527" s="17">
        <f>D527*E527</f>
        <v>174.31687575</v>
      </c>
    </row>
    <row r="528" ht="18.95" customHeight="1" spans="1:6">
      <c r="A528" s="16">
        <v>2</v>
      </c>
      <c r="B528" s="16" t="s">
        <v>276</v>
      </c>
      <c r="C528" s="16" t="s">
        <v>3</v>
      </c>
      <c r="D528" s="17">
        <f>F502</f>
        <v>4048.02522575</v>
      </c>
      <c r="E528" s="20">
        <v>0.09</v>
      </c>
      <c r="F528" s="17">
        <f>D528*E528</f>
        <v>364.3222703175</v>
      </c>
    </row>
    <row r="529" ht="18.95" customHeight="1" spans="1:6">
      <c r="A529" s="16">
        <v>3</v>
      </c>
      <c r="B529" s="16" t="s">
        <v>308</v>
      </c>
      <c r="C529" s="16" t="s">
        <v>3</v>
      </c>
      <c r="D529" s="17">
        <f>D528+F528</f>
        <v>4412.3474960675</v>
      </c>
      <c r="E529" s="20">
        <v>0.07</v>
      </c>
      <c r="F529" s="17">
        <f>D529*E529</f>
        <v>308.864324724725</v>
      </c>
    </row>
    <row r="530" ht="18.95" customHeight="1" spans="1:6">
      <c r="A530" s="16">
        <v>4</v>
      </c>
      <c r="B530" s="16" t="s">
        <v>415</v>
      </c>
      <c r="C530" s="16"/>
      <c r="D530" s="17"/>
      <c r="E530" s="20"/>
      <c r="F530" s="17">
        <f>F531+F532</f>
        <v>293.5164</v>
      </c>
    </row>
    <row r="531" ht="18.95" customHeight="1" spans="1:6">
      <c r="A531" s="16" t="s">
        <v>283</v>
      </c>
      <c r="B531" s="16" t="str">
        <f>B523</f>
        <v>汽车起重机5t</v>
      </c>
      <c r="C531" s="16" t="str">
        <f>C523</f>
        <v>台时</v>
      </c>
      <c r="D531" s="17">
        <f>D523</f>
        <v>11.54</v>
      </c>
      <c r="E531" s="17">
        <v>24.9</v>
      </c>
      <c r="F531" s="17">
        <f>E531*D531</f>
        <v>287.346</v>
      </c>
    </row>
    <row r="532" ht="18.95" customHeight="1" spans="1:6">
      <c r="A532" s="16" t="s">
        <v>101</v>
      </c>
      <c r="B532" s="16" t="str">
        <f>B524</f>
        <v>载重汽车5t</v>
      </c>
      <c r="C532" s="16" t="str">
        <f>C524</f>
        <v>台时</v>
      </c>
      <c r="D532" s="17">
        <f>D524</f>
        <v>0.2</v>
      </c>
      <c r="E532" s="17">
        <f>'机械台班 '!U31</f>
        <v>30.852</v>
      </c>
      <c r="F532" s="17">
        <f>E532*D532</f>
        <v>6.1704</v>
      </c>
    </row>
    <row r="533" ht="18.95" customHeight="1" spans="1:6">
      <c r="A533" s="31" t="s">
        <v>122</v>
      </c>
      <c r="B533" s="16" t="s">
        <v>310</v>
      </c>
      <c r="C533" s="16" t="s">
        <v>3</v>
      </c>
      <c r="D533" s="17">
        <f>D529+F529+F530</f>
        <v>5014.72822079223</v>
      </c>
      <c r="E533" s="20">
        <v>0.09</v>
      </c>
      <c r="F533" s="17">
        <f>D533*E533</f>
        <v>451.3255398713</v>
      </c>
    </row>
    <row r="534" ht="18.95" customHeight="1" spans="1:6">
      <c r="A534" s="16"/>
      <c r="B534" s="16" t="s">
        <v>311</v>
      </c>
      <c r="C534" s="16" t="s">
        <v>3</v>
      </c>
      <c r="D534" s="16"/>
      <c r="E534" s="16"/>
      <c r="F534" s="17">
        <f>D533+F533</f>
        <v>5466.05376066353</v>
      </c>
    </row>
    <row r="535" ht="18.95" customHeight="1" spans="1:6">
      <c r="A535" s="16"/>
      <c r="B535" s="16" t="s">
        <v>409</v>
      </c>
      <c r="C535" s="16"/>
      <c r="D535" s="16"/>
      <c r="E535" s="16"/>
      <c r="F535" s="26">
        <f>F534/100</f>
        <v>54.6605376066353</v>
      </c>
    </row>
    <row r="536" ht="18.95" customHeight="1" spans="6:6">
      <c r="F536" s="37"/>
    </row>
    <row r="537" ht="18.95" customHeight="1" spans="6:6">
      <c r="F537" s="25"/>
    </row>
    <row r="538" ht="18.95" customHeight="1"/>
    <row r="539" ht="18.95" customHeight="1"/>
    <row r="540" ht="18.95" customHeight="1"/>
    <row r="541" ht="18.95" customHeight="1" spans="6:6">
      <c r="F541" s="25"/>
    </row>
    <row r="542" ht="18.95" customHeight="1" spans="1:6">
      <c r="A542" s="38" t="s">
        <v>416</v>
      </c>
      <c r="B542" s="38"/>
      <c r="C542" s="38"/>
      <c r="D542" s="38"/>
      <c r="E542" s="38"/>
      <c r="F542" s="38"/>
    </row>
    <row r="543" ht="18.95" customHeight="1" spans="1:6">
      <c r="A543" s="39"/>
      <c r="B543" s="40"/>
      <c r="C543" s="40"/>
      <c r="D543" s="40"/>
      <c r="E543" s="40"/>
      <c r="F543" s="40"/>
    </row>
    <row r="544" ht="18.95" customHeight="1" spans="1:6">
      <c r="A544" s="41" t="s">
        <v>417</v>
      </c>
      <c r="B544" s="41"/>
      <c r="C544" s="41"/>
      <c r="D544" s="41"/>
      <c r="E544" s="41"/>
      <c r="F544" s="41"/>
    </row>
    <row r="545" ht="18.95" customHeight="1" spans="1:6">
      <c r="A545" s="41" t="s">
        <v>418</v>
      </c>
      <c r="B545" s="41"/>
      <c r="C545" s="41"/>
      <c r="D545" s="41"/>
      <c r="E545" s="41"/>
      <c r="F545" s="41"/>
    </row>
    <row r="546" ht="18.95" customHeight="1" spans="1:6">
      <c r="A546" s="41" t="s">
        <v>419</v>
      </c>
      <c r="B546" s="41"/>
      <c r="C546" s="41"/>
      <c r="D546" s="41"/>
      <c r="E546" s="42">
        <f>F581/100</f>
        <v>460.341947186079</v>
      </c>
      <c r="F546" s="43" t="s">
        <v>420</v>
      </c>
    </row>
    <row r="547" ht="18.95" customHeight="1" spans="1:6">
      <c r="A547" s="35" t="s">
        <v>133</v>
      </c>
      <c r="B547" s="35" t="s">
        <v>275</v>
      </c>
      <c r="C547" s="35" t="s">
        <v>48</v>
      </c>
      <c r="D547" s="35" t="s">
        <v>421</v>
      </c>
      <c r="E547" s="35" t="s">
        <v>134</v>
      </c>
      <c r="F547" s="35" t="s">
        <v>135</v>
      </c>
    </row>
    <row r="548" ht="18.95" customHeight="1" spans="1:6">
      <c r="A548" s="35">
        <v>1</v>
      </c>
      <c r="B548" s="35">
        <v>2</v>
      </c>
      <c r="C548" s="35">
        <v>3</v>
      </c>
      <c r="D548" s="35">
        <v>4</v>
      </c>
      <c r="E548" s="35">
        <v>5</v>
      </c>
      <c r="F548" s="35">
        <v>7</v>
      </c>
    </row>
    <row r="549" ht="18.95" customHeight="1" spans="1:6">
      <c r="A549" s="35">
        <v>1</v>
      </c>
      <c r="B549" s="34" t="s">
        <v>422</v>
      </c>
      <c r="C549" s="35" t="s">
        <v>3</v>
      </c>
      <c r="D549" s="35"/>
      <c r="E549" s="44"/>
      <c r="F549" s="44">
        <f>F550+F563+F564</f>
        <v>33405.834013227</v>
      </c>
    </row>
    <row r="550" ht="18.95" customHeight="1" spans="1:6">
      <c r="A550" s="35">
        <v>1.1</v>
      </c>
      <c r="B550" s="34" t="s">
        <v>423</v>
      </c>
      <c r="C550" s="35" t="s">
        <v>3</v>
      </c>
      <c r="D550" s="35"/>
      <c r="E550" s="44"/>
      <c r="F550" s="44">
        <f>F551+F556</f>
        <v>30931.327790025</v>
      </c>
    </row>
    <row r="551" ht="18.95" customHeight="1" spans="1:6">
      <c r="A551" s="35" t="s">
        <v>280</v>
      </c>
      <c r="B551" s="34" t="s">
        <v>424</v>
      </c>
      <c r="C551" s="35" t="s">
        <v>3</v>
      </c>
      <c r="D551" s="35"/>
      <c r="E551" s="44"/>
      <c r="F551" s="44">
        <f>SUM(F552:F555)</f>
        <v>5309.097</v>
      </c>
    </row>
    <row r="552" customHeight="1" spans="1:6">
      <c r="A552" s="35"/>
      <c r="B552" s="34" t="s">
        <v>425</v>
      </c>
      <c r="C552" s="35" t="s">
        <v>285</v>
      </c>
      <c r="D552" s="45">
        <v>18.3</v>
      </c>
      <c r="E552" s="44">
        <f>人工预算单价表!F4</f>
        <v>9.27</v>
      </c>
      <c r="F552" s="44">
        <f t="shared" ref="F552:F555" si="48">D552*E552</f>
        <v>169.641</v>
      </c>
    </row>
    <row r="553" customHeight="1" spans="1:6">
      <c r="A553" s="35"/>
      <c r="B553" s="34" t="s">
        <v>426</v>
      </c>
      <c r="C553" s="35" t="s">
        <v>285</v>
      </c>
      <c r="D553" s="45"/>
      <c r="E553" s="44"/>
      <c r="F553" s="44"/>
    </row>
    <row r="554" customHeight="1" spans="1:6">
      <c r="A554" s="35"/>
      <c r="B554" s="34" t="s">
        <v>427</v>
      </c>
      <c r="C554" s="35" t="s">
        <v>285</v>
      </c>
      <c r="D554" s="45">
        <v>371.8</v>
      </c>
      <c r="E554" s="44">
        <f>人工预算单价表!F14</f>
        <v>7.28</v>
      </c>
      <c r="F554" s="44">
        <f t="shared" si="48"/>
        <v>2706.704</v>
      </c>
    </row>
    <row r="555" customHeight="1" spans="1:6">
      <c r="A555" s="35"/>
      <c r="B555" s="34" t="s">
        <v>428</v>
      </c>
      <c r="C555" s="35" t="s">
        <v>285</v>
      </c>
      <c r="D555" s="45">
        <v>524.3</v>
      </c>
      <c r="E555" s="44">
        <f>人工预算单价表!F19</f>
        <v>4.64</v>
      </c>
      <c r="F555" s="44">
        <f t="shared" si="48"/>
        <v>2432.752</v>
      </c>
    </row>
    <row r="556" customHeight="1" spans="1:6">
      <c r="A556" s="35" t="s">
        <v>298</v>
      </c>
      <c r="B556" s="34" t="s">
        <v>429</v>
      </c>
      <c r="C556" s="35" t="s">
        <v>3</v>
      </c>
      <c r="D556" s="35"/>
      <c r="E556" s="44"/>
      <c r="F556" s="44">
        <f>F557+F558+F559</f>
        <v>25622.230790025</v>
      </c>
    </row>
    <row r="557" customHeight="1" spans="1:6">
      <c r="A557" s="35"/>
      <c r="B557" s="34" t="s">
        <v>430</v>
      </c>
      <c r="C557" s="35" t="s">
        <v>431</v>
      </c>
      <c r="D557" s="35">
        <v>53</v>
      </c>
      <c r="E557" s="44">
        <f>383.51*1.0335</f>
        <v>396.357585</v>
      </c>
      <c r="F557" s="44">
        <f t="shared" ref="F557:F562" si="49">E557*D557</f>
        <v>21006.952005</v>
      </c>
    </row>
    <row r="558" customHeight="1" spans="1:6">
      <c r="A558" s="35"/>
      <c r="B558" s="34" t="s">
        <v>195</v>
      </c>
      <c r="C558" s="35" t="s">
        <v>432</v>
      </c>
      <c r="D558" s="35">
        <v>27</v>
      </c>
      <c r="E558" s="44">
        <f>'砼砂浆材料计算表 '!M9</f>
        <v>166.215</v>
      </c>
      <c r="F558" s="44">
        <f t="shared" si="49"/>
        <v>4487.805</v>
      </c>
    </row>
    <row r="559" customHeight="1" spans="1:6">
      <c r="A559" s="35"/>
      <c r="B559" s="34" t="s">
        <v>433</v>
      </c>
      <c r="C559" s="35" t="s">
        <v>390</v>
      </c>
      <c r="D559" s="44">
        <v>0.5</v>
      </c>
      <c r="E559" s="44">
        <f>F557+F558</f>
        <v>25494.757005</v>
      </c>
      <c r="F559" s="44">
        <f>E559*D559/100</f>
        <v>127.473785025</v>
      </c>
    </row>
    <row r="560" customHeight="1" spans="1:6">
      <c r="A560" s="35" t="s">
        <v>302</v>
      </c>
      <c r="B560" s="34" t="s">
        <v>434</v>
      </c>
      <c r="C560" s="35"/>
      <c r="D560" s="44"/>
      <c r="E560" s="44"/>
      <c r="F560" s="44">
        <f>F561+F562</f>
        <v>554.6832</v>
      </c>
    </row>
    <row r="561" customHeight="1" spans="1:6">
      <c r="A561" s="35"/>
      <c r="B561" s="34" t="s">
        <v>435</v>
      </c>
      <c r="C561" s="35" t="s">
        <v>304</v>
      </c>
      <c r="D561" s="35">
        <v>18.36</v>
      </c>
      <c r="E561" s="44">
        <f>'机械台班 '!C21</f>
        <v>26.128</v>
      </c>
      <c r="F561" s="44">
        <f t="shared" si="49"/>
        <v>479.71008</v>
      </c>
    </row>
    <row r="562" customHeight="1" spans="1:6">
      <c r="A562" s="35"/>
      <c r="B562" s="34" t="s">
        <v>229</v>
      </c>
      <c r="C562" s="35" t="s">
        <v>304</v>
      </c>
      <c r="D562" s="35">
        <v>92.8</v>
      </c>
      <c r="E562" s="44">
        <f>'机械台班 '!C20</f>
        <v>0.8079</v>
      </c>
      <c r="F562" s="44">
        <f t="shared" si="49"/>
        <v>74.97312</v>
      </c>
    </row>
    <row r="563" customHeight="1" spans="1:6">
      <c r="A563" s="35">
        <v>1.2</v>
      </c>
      <c r="B563" s="34" t="s">
        <v>436</v>
      </c>
      <c r="C563" s="35" t="s">
        <v>3</v>
      </c>
      <c r="D563" s="44">
        <f>F550</f>
        <v>30931.327790025</v>
      </c>
      <c r="E563" s="46">
        <v>0.02</v>
      </c>
      <c r="F563" s="44">
        <f t="shared" ref="F563:F566" si="50">D563*E563</f>
        <v>618.6265558005</v>
      </c>
    </row>
    <row r="564" customHeight="1" spans="1:6">
      <c r="A564" s="35">
        <v>1.3</v>
      </c>
      <c r="B564" s="34" t="s">
        <v>437</v>
      </c>
      <c r="C564" s="35" t="s">
        <v>3</v>
      </c>
      <c r="D564" s="44">
        <f>F550</f>
        <v>30931.327790025</v>
      </c>
      <c r="E564" s="46">
        <v>0.06</v>
      </c>
      <c r="F564" s="44">
        <f t="shared" si="50"/>
        <v>1855.8796674015</v>
      </c>
    </row>
    <row r="565" customHeight="1" spans="1:6">
      <c r="A565" s="35">
        <v>2</v>
      </c>
      <c r="B565" s="34" t="s">
        <v>438</v>
      </c>
      <c r="C565" s="35" t="s">
        <v>3</v>
      </c>
      <c r="D565" s="44">
        <f>F549</f>
        <v>33405.834013227</v>
      </c>
      <c r="E565" s="46">
        <v>0.05</v>
      </c>
      <c r="F565" s="44">
        <f t="shared" si="50"/>
        <v>1670.29170066135</v>
      </c>
    </row>
    <row r="566" customHeight="1" spans="1:6">
      <c r="A566" s="35">
        <v>3</v>
      </c>
      <c r="B566" s="34" t="s">
        <v>439</v>
      </c>
      <c r="C566" s="35" t="s">
        <v>3</v>
      </c>
      <c r="D566" s="44">
        <f>F549+F565</f>
        <v>35076.1257138883</v>
      </c>
      <c r="E566" s="46">
        <v>0.07</v>
      </c>
      <c r="F566" s="44">
        <f t="shared" si="50"/>
        <v>2455.32879997218</v>
      </c>
    </row>
    <row r="567" customHeight="1" spans="1:6">
      <c r="A567" s="35"/>
      <c r="B567" s="34" t="s">
        <v>440</v>
      </c>
      <c r="C567" s="35"/>
      <c r="D567" s="44"/>
      <c r="E567" s="46"/>
      <c r="F567" s="44">
        <f>F568+F569</f>
        <v>4701.75165</v>
      </c>
    </row>
    <row r="568" customHeight="1" spans="1:6">
      <c r="A568" s="35"/>
      <c r="B568" s="34" t="s">
        <v>195</v>
      </c>
      <c r="C568" s="35" t="str">
        <f>C558</f>
        <v>m3</v>
      </c>
      <c r="D568" s="44">
        <f>D558</f>
        <v>27</v>
      </c>
      <c r="E568" s="44">
        <f>'砼砂浆材料计算表 '!Q9</f>
        <v>174.13895</v>
      </c>
      <c r="F568" s="44">
        <f>E568*D568</f>
        <v>4701.75165</v>
      </c>
    </row>
    <row r="569" customHeight="1" spans="1:6">
      <c r="A569" s="35"/>
      <c r="B569" s="34"/>
      <c r="C569" s="35"/>
      <c r="D569" s="44"/>
      <c r="E569" s="44"/>
      <c r="F569" s="44"/>
    </row>
    <row r="570" customHeight="1" spans="1:6">
      <c r="A570" s="35">
        <v>4</v>
      </c>
      <c r="B570" s="34" t="s">
        <v>441</v>
      </c>
      <c r="C570" s="35" t="s">
        <v>3</v>
      </c>
      <c r="D570" s="44">
        <f>F549+F565+F566+F567</f>
        <v>42233.2061638605</v>
      </c>
      <c r="E570" s="46">
        <v>0.09</v>
      </c>
      <c r="F570" s="44">
        <f>D570*E570</f>
        <v>3800.98855474745</v>
      </c>
    </row>
    <row r="571" customHeight="1" spans="1:6">
      <c r="A571" s="35"/>
      <c r="B571" s="34"/>
      <c r="C571" s="35"/>
      <c r="D571" s="47"/>
      <c r="E571" s="46"/>
      <c r="F571" s="44"/>
    </row>
    <row r="572" customHeight="1" spans="1:6">
      <c r="A572" s="35"/>
      <c r="B572" s="34"/>
      <c r="C572" s="35"/>
      <c r="D572" s="47"/>
      <c r="E572" s="46"/>
      <c r="F572" s="44"/>
    </row>
    <row r="573" customHeight="1" spans="1:6">
      <c r="A573" s="35"/>
      <c r="B573" s="34"/>
      <c r="C573" s="35"/>
      <c r="D573" s="47"/>
      <c r="E573" s="46"/>
      <c r="F573" s="44"/>
    </row>
    <row r="574" customHeight="1" spans="1:6">
      <c r="A574" s="35"/>
      <c r="B574" s="34"/>
      <c r="C574" s="35"/>
      <c r="D574" s="35"/>
      <c r="E574" s="44"/>
      <c r="F574" s="44"/>
    </row>
    <row r="575" customHeight="1" spans="1:6">
      <c r="A575" s="35"/>
      <c r="B575" s="34"/>
      <c r="C575" s="35"/>
      <c r="D575" s="35"/>
      <c r="E575" s="44"/>
      <c r="F575" s="44"/>
    </row>
    <row r="576" customHeight="1" spans="1:6">
      <c r="A576" s="35"/>
      <c r="B576" s="34"/>
      <c r="C576" s="35"/>
      <c r="D576" s="35"/>
      <c r="E576" s="44"/>
      <c r="F576" s="44"/>
    </row>
    <row r="577" customHeight="1" spans="1:6">
      <c r="A577" s="35"/>
      <c r="B577" s="34"/>
      <c r="C577" s="35"/>
      <c r="D577" s="35"/>
      <c r="E577" s="44"/>
      <c r="F577" s="44"/>
    </row>
    <row r="578" customHeight="1" spans="1:6">
      <c r="A578" s="35"/>
      <c r="B578" s="34"/>
      <c r="C578" s="35"/>
      <c r="D578" s="35"/>
      <c r="E578" s="44"/>
      <c r="F578" s="44"/>
    </row>
    <row r="579" customHeight="1" spans="1:6">
      <c r="A579" s="35"/>
      <c r="B579" s="34"/>
      <c r="C579" s="35"/>
      <c r="D579" s="35"/>
      <c r="E579" s="44"/>
      <c r="F579" s="44"/>
    </row>
    <row r="580" customHeight="1" spans="1:6">
      <c r="A580" s="35"/>
      <c r="B580" s="34"/>
      <c r="C580" s="35"/>
      <c r="D580" s="35"/>
      <c r="E580" s="44"/>
      <c r="F580" s="44"/>
    </row>
    <row r="581" customHeight="1" spans="1:6">
      <c r="A581" s="35">
        <v>8</v>
      </c>
      <c r="B581" s="35" t="s">
        <v>311</v>
      </c>
      <c r="C581" s="35" t="s">
        <v>3</v>
      </c>
      <c r="D581" s="35"/>
      <c r="E581" s="44"/>
      <c r="F581" s="44">
        <f>D570+F570</f>
        <v>46034.1947186079</v>
      </c>
    </row>
  </sheetData>
  <mergeCells count="91">
    <mergeCell ref="A1:F1"/>
    <mergeCell ref="A2:C2"/>
    <mergeCell ref="E2:F2"/>
    <mergeCell ref="A32:F32"/>
    <mergeCell ref="A33:C33"/>
    <mergeCell ref="E33:F33"/>
    <mergeCell ref="A34:C34"/>
    <mergeCell ref="E34:F34"/>
    <mergeCell ref="A61:F61"/>
    <mergeCell ref="A62:C62"/>
    <mergeCell ref="E62:F62"/>
    <mergeCell ref="A63:C63"/>
    <mergeCell ref="E63:F63"/>
    <mergeCell ref="A90:F90"/>
    <mergeCell ref="A91:C91"/>
    <mergeCell ref="E91:F91"/>
    <mergeCell ref="A92:C92"/>
    <mergeCell ref="E92:F92"/>
    <mergeCell ref="A119:F119"/>
    <mergeCell ref="A120:C120"/>
    <mergeCell ref="E120:F120"/>
    <mergeCell ref="A121:C121"/>
    <mergeCell ref="E121:F121"/>
    <mergeCell ref="A145:F145"/>
    <mergeCell ref="A146:C146"/>
    <mergeCell ref="E146:F146"/>
    <mergeCell ref="A147:C147"/>
    <mergeCell ref="E147:F147"/>
    <mergeCell ref="A174:F174"/>
    <mergeCell ref="A175:C175"/>
    <mergeCell ref="E175:F175"/>
    <mergeCell ref="A176:C176"/>
    <mergeCell ref="E176:F176"/>
    <mergeCell ref="A211:B211"/>
    <mergeCell ref="C211:F211"/>
    <mergeCell ref="A213:F213"/>
    <mergeCell ref="A215:F215"/>
    <mergeCell ref="A216:C216"/>
    <mergeCell ref="E216:F216"/>
    <mergeCell ref="A217:C217"/>
    <mergeCell ref="E217:F217"/>
    <mergeCell ref="A245:F245"/>
    <mergeCell ref="A246:C246"/>
    <mergeCell ref="E246:F246"/>
    <mergeCell ref="A247:C247"/>
    <mergeCell ref="E247:F247"/>
    <mergeCell ref="A273:F273"/>
    <mergeCell ref="A274:C274"/>
    <mergeCell ref="E274:F274"/>
    <mergeCell ref="A275:C275"/>
    <mergeCell ref="E275:F275"/>
    <mergeCell ref="A305:F305"/>
    <mergeCell ref="A306:C306"/>
    <mergeCell ref="E306:F306"/>
    <mergeCell ref="A307:C307"/>
    <mergeCell ref="E307:F307"/>
    <mergeCell ref="A338:F338"/>
    <mergeCell ref="A339:C339"/>
    <mergeCell ref="E339:F339"/>
    <mergeCell ref="A340:C340"/>
    <mergeCell ref="E340:F340"/>
    <mergeCell ref="A370:F370"/>
    <mergeCell ref="A371:C371"/>
    <mergeCell ref="E371:F371"/>
    <mergeCell ref="A372:C372"/>
    <mergeCell ref="E372:F372"/>
    <mergeCell ref="A399:F399"/>
    <mergeCell ref="A400:C400"/>
    <mergeCell ref="E400:F400"/>
    <mergeCell ref="A401:C401"/>
    <mergeCell ref="E401:F401"/>
    <mergeCell ref="A430:F430"/>
    <mergeCell ref="A431:C431"/>
    <mergeCell ref="E431:F431"/>
    <mergeCell ref="A432:C432"/>
    <mergeCell ref="E432:F432"/>
    <mergeCell ref="A463:F463"/>
    <mergeCell ref="A464:C464"/>
    <mergeCell ref="E464:F464"/>
    <mergeCell ref="A465:C465"/>
    <mergeCell ref="E465:F465"/>
    <mergeCell ref="A498:F498"/>
    <mergeCell ref="A499:C499"/>
    <mergeCell ref="E499:F499"/>
    <mergeCell ref="A500:C500"/>
    <mergeCell ref="E500:F500"/>
    <mergeCell ref="A542:F542"/>
    <mergeCell ref="A544:F544"/>
    <mergeCell ref="A545:D545"/>
    <mergeCell ref="E545:F545"/>
    <mergeCell ref="A546:D546"/>
  </mergeCells>
  <printOptions verticalCentered="1"/>
  <pageMargins left="0.984027777777778" right="0.590277777777778" top="1.18055555555556" bottom="0.984027777777778" header="0.511805555555556" footer="0.511805555555556"/>
  <pageSetup paperSize="9" firstPageNumber="103" orientation="portrait" useFirstPageNumber="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说明</vt:lpstr>
      <vt:lpstr>控制价汇总表</vt:lpstr>
      <vt:lpstr>分部分项工程量清单计价表</vt:lpstr>
      <vt:lpstr>临时设施工程量清单计价表</vt:lpstr>
      <vt:lpstr>主要材料价格表 </vt:lpstr>
      <vt:lpstr>砼砂浆材料计算表 </vt:lpstr>
      <vt:lpstr>机械台班 </vt:lpstr>
      <vt:lpstr>建筑单价分析表 </vt:lpstr>
      <vt:lpstr>人工预算单价表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dc:creator>
  <cp:lastModifiedBy>Mr_黯黯</cp:lastModifiedBy>
  <cp:revision>1</cp:revision>
  <dcterms:created xsi:type="dcterms:W3CDTF">2007-08-20T00:03:00Z</dcterms:created>
  <cp:lastPrinted>2019-07-01T03:45:00Z</cp:lastPrinted>
  <dcterms:modified xsi:type="dcterms:W3CDTF">2019-11-05T02:14:48Z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